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G:\My Drive\Prosper Firm\Lending\Lenders\DLP\"/>
    </mc:Choice>
  </mc:AlternateContent>
  <xr:revisionPtr revIDLastSave="0" documentId="13_ncr:1_{22CD1709-A1C5-4376-AA2C-08A2729C8C2A}" xr6:coauthVersionLast="45" xr6:coauthVersionMax="45" xr10:uidLastSave="{00000000-0000-0000-0000-000000000000}"/>
  <bookViews>
    <workbookView xWindow="-108" yWindow="-108" windowWidth="23256" windowHeight="12576" firstSheet="2" activeTab="2" xr2:uid="{00000000-000D-0000-FFFF-FFFF00000000}"/>
  </bookViews>
  <sheets>
    <sheet name="Investment Summary" sheetId="4" state="hidden" r:id="rId1"/>
    <sheet name="QUICK ANALYSIS" sheetId="7" state="hidden" r:id="rId2"/>
    <sheet name="P&amp;L BUDGET - Current" sheetId="6" r:id="rId3"/>
    <sheet name="Rent Roll" sheetId="9" r:id="rId4"/>
    <sheet name="Formula Data" sheetId="5" state="hidden" r:id="rId5"/>
  </sheets>
  <externalReferences>
    <externalReference r:id="rId6"/>
    <externalReference r:id="rId7"/>
    <externalReference r:id="rId8"/>
    <externalReference r:id="rId9"/>
  </externalReferences>
  <definedNames>
    <definedName name="___wrn2"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2" localSheetId="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wrn3" localSheetId="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hidden="1">#REF!</definedName>
    <definedName name="__wrn2"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2" localSheetId="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wrn3" localSheetId="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localSheetId="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localSheetId="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localSheetId="1" hidden="1">{#N/A,#N/A,FALSE,"OperatingAssumptions"}</definedName>
    <definedName name="asdf2" localSheetId="3" hidden="1">{#N/A,#N/A,FALSE,"OperatingAssumptions"}</definedName>
    <definedName name="asdf2" hidden="1">{#N/A,#N/A,FALSE,"OperatingAssumptions"}</definedName>
    <definedName name="asdf3" localSheetId="1" hidden="1">{#N/A,#N/A,FALSE,"LoanAssumptions"}</definedName>
    <definedName name="asdf3" localSheetId="3" hidden="1">{#N/A,#N/A,FALSE,"LoanAssumptions"}</definedName>
    <definedName name="asdf3" hidden="1">{#N/A,#N/A,FALSE,"LoanAssumptions"}</definedName>
    <definedName name="asdf5" localSheetId="1" hidden="1">{"MonthlyRentRoll",#N/A,FALSE,"RentRoll"}</definedName>
    <definedName name="asdf5" localSheetId="3" hidden="1">{"MonthlyRentRoll",#N/A,FALSE,"RentRoll"}</definedName>
    <definedName name="asdf5" hidden="1">{"MonthlyRentRoll",#N/A,FALSE,"RentRoll"}</definedName>
    <definedName name="asdf7" localSheetId="1" hidden="1">{#N/A,#N/A,TRUE,"Summary";"AnnualRentRoll",#N/A,TRUE,"RentRoll";#N/A,#N/A,TRUE,"ExitStratigy";#N/A,#N/A,TRUE,"OperatingAssumptions"}</definedName>
    <definedName name="asdf7" localSheetId="3" hidden="1">{#N/A,#N/A,TRUE,"Summary";"AnnualRentRoll",#N/A,TRUE,"RentRoll";#N/A,#N/A,TRUE,"ExitStratigy";#N/A,#N/A,TRUE,"OperatingAssumptions"}</definedName>
    <definedName name="asdf7" hidden="1">{#N/A,#N/A,TRUE,"Summary";"AnnualRentRoll",#N/A,TRUE,"RentRoll";#N/A,#N/A,TRUE,"ExitStratigy";#N/A,#N/A,TRUE,"OperatingAssumptions"}</definedName>
    <definedName name="data" localSheetId="3" hidden="1">{"data",#N/A,FALSE,"INPUT"}</definedName>
    <definedName name="data" hidden="1">{"data",#N/A,FALSE,"INPUT"}</definedName>
    <definedName name="FMunit">'[4]3 Assumptions Inputs'!$E$11</definedName>
    <definedName name="HTML_CodePage" hidden="1">1252</definedName>
    <definedName name="HTML_Control" localSheetId="1" hidden="1">{"'Cash Requirements 5F '!$A$1:$AC$48"}</definedName>
    <definedName name="HTML_Control" localSheetId="3"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ast_Row" localSheetId="3">IF('Rent Roll'!Values_Entered,Header_Row+'Rent Roll'!Number_of_Payments,Header_Row)</definedName>
    <definedName name="Last_Row">IF(Values_Entered,Header_Row+Number_of_Payments,Header_Row)</definedName>
    <definedName name="name">'[4]3 Assumptions Inputs'!$B$6</definedName>
    <definedName name="Number_of_Payments" localSheetId="3">MATCH(0.01,End_Bal,-1)+1</definedName>
    <definedName name="Number_of_Payments">MATCH(0.01,End_Bal,-1)+1</definedName>
    <definedName name="Payment_Date" localSheetId="3">DATE(YEAR(Loan_Start),MONTH(Loan_Start)+Payment_Number,DAY(Loan_Start))</definedName>
    <definedName name="Payment_Date">DATE(YEAR(Loan_Start),MONTH(Loan_Start)+Payment_Number,DAY(Loan_Start))</definedName>
    <definedName name="Print" localSheetId="1" hidden="1">{#N/A,#N/A,TRUE,"Cover";#N/A,#N/A,TRUE,"Stack";#N/A,#N/A,TRUE,"Cost S";#N/A,#N/A,TRUE,"Financing";#N/A,#N/A,TRUE," CF";#N/A,#N/A,TRUE,"CF Mnthly";#N/A,#N/A,TRUE,"CF assum";#N/A,#N/A,TRUE,"Unit Sales";#N/A,#N/A,TRUE,"REV";#N/A,#N/A,TRUE,"Bdgt Backup"}</definedName>
    <definedName name="Print" localSheetId="3" hidden="1">{#N/A,#N/A,TRUE,"Cover";#N/A,#N/A,TRUE,"Stack";#N/A,#N/A,TRUE,"Cost S";#N/A,#N/A,TRUE,"Financing";#N/A,#N/A,TRUE," CF";#N/A,#N/A,TRUE,"CF Mnthly";#N/A,#N/A,TRUE,"CF assum";#N/A,#N/A,TRUE,"Unit Sales";#N/A,#N/A,TRUE,"REV";#N/A,#N/A,TRUE,"Bdgt Backup"}</definedName>
    <definedName name="Print" hidden="1">{#N/A,#N/A,TRUE,"Cover";#N/A,#N/A,TRUE,"Stack";#N/A,#N/A,TRUE,"Cost S";#N/A,#N/A,TRUE,"Financing";#N/A,#N/A,TRUE," CF";#N/A,#N/A,TRUE,"CF Mnthly";#N/A,#N/A,TRUE,"CF assum";#N/A,#N/A,TRUE,"Unit Sales";#N/A,#N/A,TRUE,"REV";#N/A,#N/A,TRUE,"Bdgt Backup"}</definedName>
    <definedName name="_xlnm.Print_Area" localSheetId="2">'P&amp;L BUDGET - Current'!$A$1:$Q$52</definedName>
    <definedName name="_xlnm.Print_Area" localSheetId="1">'QUICK ANALYSIS'!$B$2:$P$88</definedName>
    <definedName name="Print_Area_Reset" localSheetId="1">OFFSET(Full_Print,0,0,[0]!Last_Row)</definedName>
    <definedName name="Print_Area_Reset" localSheetId="3">OFFSET(Full_Print,0,0,'Rent Roll'!Last_Row)</definedName>
    <definedName name="Print_Area_Reset">OFFSET(Full_Print,0,0,Last_Row)</definedName>
    <definedName name="Print2" localSheetId="1" hidden="1">{#N/A,#N/A,FALSE,"Cover";#N/A,#N/A,FALSE,"Stack";#N/A,#N/A,FALSE,"Cost S";#N/A,#N/A,FALSE," CF";#N/A,#N/A,FALSE,"Investor"}</definedName>
    <definedName name="Print2" localSheetId="3" hidden="1">{#N/A,#N/A,FALSE,"Cover";#N/A,#N/A,FALSE,"Stack";#N/A,#N/A,FALSE,"Cost S";#N/A,#N/A,FALSE," CF";#N/A,#N/A,FALSE,"Investor"}</definedName>
    <definedName name="Print2" hidden="1">{#N/A,#N/A,FALSE,"Cover";#N/A,#N/A,FALSE,"Stack";#N/A,#N/A,FALSE,"Cost S";#N/A,#N/A,FALSE," CF";#N/A,#N/A,FALSE,"Investor"}</definedName>
    <definedName name="Residu" localSheetId="1" hidden="1">{#N/A,#N/A,TRUE,"Summary";"AnnualRentRoll",#N/A,TRUE,"RentRoll";#N/A,#N/A,TRUE,"ExitStratigy";#N/A,#N/A,TRUE,"OperatingAssumptions"}</definedName>
    <definedName name="Residu" localSheetId="3" hidden="1">{#N/A,#N/A,TRUE,"Summary";"AnnualRentRoll",#N/A,TRUE,"RentRoll";#N/A,#N/A,TRUE,"ExitStratigy";#N/A,#N/A,TRUE,"OperatingAssumptions"}</definedName>
    <definedName name="Residu" hidden="1">{#N/A,#N/A,TRUE,"Summary";"AnnualRentRoll",#N/A,TRUE,"RentRoll";#N/A,#N/A,TRUE,"ExitStratigy";#N/A,#N/A,TRUE,"OperatingAssumptions"}</definedName>
    <definedName name="RSunit">'[4]3 Assumptions Inputs'!$G$11</definedName>
    <definedName name="sadd" localSheetId="1" hidden="1">{"MonthlyRentRoll",#N/A,FALSE,"RentRoll"}</definedName>
    <definedName name="sadd" localSheetId="3" hidden="1">{"MonthlyRentRoll",#N/A,FALSE,"RentRoll"}</definedName>
    <definedName name="sadd" hidden="1">{"MonthlyRentRoll",#N/A,FALSE,"RentRoll"}</definedName>
    <definedName name="sadd1" localSheetId="1" hidden="1">{"MonthlyRentRoll",#N/A,FALSE,"RentRoll"}</definedName>
    <definedName name="sadd1" localSheetId="3" hidden="1">{"MonthlyRentRoll",#N/A,FALSE,"RentRoll"}</definedName>
    <definedName name="sadd1" hidden="1">{"MonthlyRentRoll",#N/A,FALSE,"RentRoll"}</definedName>
    <definedName name="sadd2" localSheetId="1" hidden="1">{"MonthlyRentRoll",#N/A,FALSE,"RentRoll"}</definedName>
    <definedName name="sadd2" localSheetId="3" hidden="1">{"MonthlyRentRoll",#N/A,FALSE,"RentRoll"}</definedName>
    <definedName name="sadd2" hidden="1">{"MonthlyRentRoll",#N/A,FALSE,"RentRoll"}</definedName>
    <definedName name="saddd" localSheetId="1" hidden="1">{"AnnualRentRoll",#N/A,FALSE,"RentRoll"}</definedName>
    <definedName name="saddd" localSheetId="3" hidden="1">{"AnnualRentRoll",#N/A,FALSE,"RentRoll"}</definedName>
    <definedName name="saddd" hidden="1">{"AnnualRentRoll",#N/A,FALSE,"RentRoll"}</definedName>
    <definedName name="saddd2" localSheetId="1" hidden="1">{"AnnualRentRoll",#N/A,FALSE,"RentRoll"}</definedName>
    <definedName name="saddd2" localSheetId="3" hidden="1">{"AnnualRentRoll",#N/A,FALSE,"RentRoll"}</definedName>
    <definedName name="saddd2" hidden="1">{"AnnualRentRoll",#N/A,FALSE,"RentRoll"}</definedName>
    <definedName name="sadddd2" localSheetId="1" hidden="1">{"AnnualRentRoll",#N/A,FALSE,"RentRoll"}</definedName>
    <definedName name="sadddd2" localSheetId="3" hidden="1">{"AnnualRentRoll",#N/A,FALSE,"RentRoll"}</definedName>
    <definedName name="sadddd2" hidden="1">{"AnnualRentRoll",#N/A,FALSE,"RentRoll"}</definedName>
    <definedName name="saddddd" localSheetId="1" hidden="1">{"AnnualRentRoll",#N/A,FALSE,"RentRoll"}</definedName>
    <definedName name="saddddd" localSheetId="3" hidden="1">{"AnnualRentRoll",#N/A,FALSE,"RentRoll"}</definedName>
    <definedName name="saddddd" hidden="1">{"AnnualRentRoll",#N/A,FALSE,"RentRoll"}</definedName>
    <definedName name="saddddddd2" localSheetId="1" hidden="1">{#N/A,#N/A,FALSE,"ExitStratigy"}</definedName>
    <definedName name="saddddddd2" localSheetId="3" hidden="1">{#N/A,#N/A,FALSE,"ExitStratigy"}</definedName>
    <definedName name="saddddddd2" hidden="1">{#N/A,#N/A,FALSE,"ExitStratigy"}</definedName>
    <definedName name="sadddddddd" localSheetId="1" hidden="1">{#N/A,#N/A,FALSE,"ExitStratigy"}</definedName>
    <definedName name="sadddddddd" localSheetId="3" hidden="1">{#N/A,#N/A,FALSE,"ExitStratigy"}</definedName>
    <definedName name="sadddddddd" hidden="1">{#N/A,#N/A,FALSE,"ExitStratigy"}</definedName>
    <definedName name="saddddddddd2" localSheetId="1" hidden="1">{#N/A,#N/A,FALSE,"LoanAssumptions"}</definedName>
    <definedName name="saddddddddd2" localSheetId="3" hidden="1">{#N/A,#N/A,FALSE,"LoanAssumptions"}</definedName>
    <definedName name="saddddddddd2" hidden="1">{#N/A,#N/A,FALSE,"LoanAssumptions"}</definedName>
    <definedName name="sadddddddddd" localSheetId="1" hidden="1">{#N/A,#N/A,FALSE,"LoanAssumptions"}</definedName>
    <definedName name="sadddddddddd" localSheetId="3" hidden="1">{#N/A,#N/A,FALSE,"LoanAssumptions"}</definedName>
    <definedName name="sadddddddddd" hidden="1">{#N/A,#N/A,FALSE,"LoanAssumptions"}</definedName>
    <definedName name="saddddddddddd2" localSheetId="1" hidden="1">{#N/A,#N/A,FALSE,"OperatingAssumptions"}</definedName>
    <definedName name="saddddddddddd2" localSheetId="3" hidden="1">{#N/A,#N/A,FALSE,"OperatingAssumptions"}</definedName>
    <definedName name="saddddddddddd2" hidden="1">{#N/A,#N/A,FALSE,"OperatingAssumptions"}</definedName>
    <definedName name="saddddddddddddd" localSheetId="1" hidden="1">{#N/A,#N/A,FALSE,"OperatingAssumptions"}</definedName>
    <definedName name="saddddddddddddd" localSheetId="3" hidden="1">{#N/A,#N/A,FALSE,"OperatingAssumptions"}</definedName>
    <definedName name="saddddddddddddd" hidden="1">{#N/A,#N/A,FALSE,"OperatingAssumptions"}</definedName>
    <definedName name="SF">'[4]3 Assumptions Inputs'!$F$10</definedName>
    <definedName name="unit">'[4]3 Assumptions Inputs'!$H$10</definedName>
    <definedName name="Values_Entered" localSheetId="3">IF(Loan_Amount*Interest_Rate*Loan_Years*Loan_Start&gt;0,1,0)</definedName>
    <definedName name="Values_Entered">IF(Loan_Amount*Interest_Rate*Loan_Years*Loan_Start&gt;0,1,0)</definedName>
    <definedName name="what_asdf2" localSheetId="1" hidden="1">{#N/A,#N/A,FALSE,"OperatingAssumptions"}</definedName>
    <definedName name="what_asdf2" localSheetId="3" hidden="1">{#N/A,#N/A,FALSE,"OperatingAssumptions"}</definedName>
    <definedName name="what_asdf2" hidden="1">{#N/A,#N/A,FALSE,"OperatingAssumptions"}</definedName>
    <definedName name="wrn.2"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localSheetId="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localSheetId="1" hidden="1">{"AnnualRentRoll",#N/A,FALSE,"RentRoll"}</definedName>
    <definedName name="wrn.AnnualRentRoll" localSheetId="3" hidden="1">{"AnnualRentRoll",#N/A,FALSE,"RentRoll"}</definedName>
    <definedName name="wrn.AnnualRentRoll" hidden="1">{"AnnualRentRoll",#N/A,FALSE,"RentRoll"}</definedName>
    <definedName name="wrn.AnnualRentRoll." localSheetId="1" hidden="1">{"AnnualRentRoll",#N/A,FALSE,"RentRoll"}</definedName>
    <definedName name="wrn.AnnualRentRoll." localSheetId="3" hidden="1">{"AnnualRentRoll",#N/A,FALSE,"RentRoll"}</definedName>
    <definedName name="wrn.AnnualRentRoll." hidden="1">{"AnnualRentRoll",#N/A,FALSE,"RentRoll"}</definedName>
    <definedName name="wrn.annualrentroll2" localSheetId="1" hidden="1">{"AnnualRentRoll",#N/A,FALSE,"RentRoll"}</definedName>
    <definedName name="wrn.annualrentroll2" localSheetId="3" hidden="1">{"AnnualRentRoll",#N/A,FALSE,"RentRoll"}</definedName>
    <definedName name="wrn.annualrentroll2" hidden="1">{"AnnualRentRoll",#N/A,FALSE,"RentRoll"}</definedName>
    <definedName name="wrn.CF._.Print." localSheetId="1"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localSheetId="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localSheetId="3" hidden="1">{"data",#N/A,FALSE,"INPUT"}</definedName>
    <definedName name="wrn.data." hidden="1">{"data",#N/A,FALSE,"INPUT"}</definedName>
    <definedName name="wrn.ExitAndSalesAssumptions." localSheetId="1" hidden="1">{#N/A,#N/A,FALSE,"ExitStratigy"}</definedName>
    <definedName name="wrn.ExitAndSalesAssumptions." localSheetId="3" hidden="1">{#N/A,#N/A,FALSE,"ExitStratigy"}</definedName>
    <definedName name="wrn.ExitAndSalesAssumptions." hidden="1">{#N/A,#N/A,FALSE,"ExitStratigy"}</definedName>
    <definedName name="wrn.FCG." localSheetId="1"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localSheetId="3"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localSheetId="1"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localSheetId="3"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localSheetId="1" hidden="1">{#N/A,#N/A,FALSE,"13Residual 2007";#N/A,#N/A,FALSE,"14Residual 2008";#N/A,#N/A,FALSE,"15Residual 2009";#N/A,#N/A,FALSE,"16Residual 2010";#N/A,#N/A,FALSE,"17Residual 2011";#N/A,#N/A,FALSE,"18Hold Disposition Matrix";#N/A,#N/A,FALSE,"19Other Disposition Matrix"}</definedName>
    <definedName name="wrn.Hold._.Sell." localSheetId="3" hidden="1">{#N/A,#N/A,FALSE,"13Residual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localSheetId="1" hidden="1">{#N/A,#N/A,FALSE,"Leasing 6A"}</definedName>
    <definedName name="wrn.Leasing._.Variance." localSheetId="3" hidden="1">{#N/A,#N/A,FALSE,"Leasing 6A"}</definedName>
    <definedName name="wrn.Leasing._.Variance." hidden="1">{#N/A,#N/A,FALSE,"Leasing 6A"}</definedName>
    <definedName name="wrn.LoanInformation." localSheetId="1" hidden="1">{#N/A,#N/A,FALSE,"LoanAssumptions"}</definedName>
    <definedName name="wrn.LoanInformation." localSheetId="3" hidden="1">{#N/A,#N/A,FALSE,"LoanAssumptions"}</definedName>
    <definedName name="wrn.LoanInformation." hidden="1">{#N/A,#N/A,FALSE,"LoanAssumptions"}</definedName>
    <definedName name="wrn.Marketing." localSheetId="1" hidden="1">{#N/A,#N/A,FALSE,"2Assumptions";#N/A,#N/A,FALSE,"3Cash Flow";#N/A,#N/A,FALSE,"I&amp;E";#N/A,#N/A,FALSE,"I&amp;E (2)";#N/A,#N/A,FALSE,"10Vacancy Matrix";#N/A,#N/A,FALSE,"11Expiration Schedule"}</definedName>
    <definedName name="wrn.Marketing." localSheetId="3" hidden="1">{#N/A,#N/A,FALSE,"2Assumptions";#N/A,#N/A,FALSE,"3Cash Flow";#N/A,#N/A,FALSE,"I&amp;E";#N/A,#N/A,FALSE,"I&amp;E (2)";#N/A,#N/A,FALSE,"10Vacancy Matrix";#N/A,#N/A,FALSE,"11Expiration Schedule"}</definedName>
    <definedName name="wrn.Marketing." hidden="1">{#N/A,#N/A,FALSE,"2Assumptions";#N/A,#N/A,FALSE,"3Cash Flow";#N/A,#N/A,FALSE,"I&amp;E";#N/A,#N/A,FALSE,"I&amp;E (2)";#N/A,#N/A,FALSE,"10Vacancy Matrix";#N/A,#N/A,FALSE,"11Expiration Schedule"}</definedName>
    <definedName name="wrn.monthly._.financial." localSheetId="1" hidden="1">{#N/A,#N/A,FALSE,"SUMMARY 4a";#N/A,#N/A,FALSE,"GBA 4b";#N/A,#N/A,FALSE,"TENANT 4c";#N/A,#N/A,FALSE,"BUDGET DETAIL";#N/A,#N/A,FALSE,"PRO FORMA"}</definedName>
    <definedName name="wrn.monthly._.financial." localSheetId="3"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onthlyRentRoll." localSheetId="1" hidden="1">{"MonthlyRentRoll",#N/A,FALSE,"RentRoll"}</definedName>
    <definedName name="wrn.MonthlyRentRoll." localSheetId="3" hidden="1">{"MonthlyRentRoll",#N/A,FALSE,"RentRoll"}</definedName>
    <definedName name="wrn.MonthlyRentRoll." hidden="1">{"MonthlyRentRoll",#N/A,FALSE,"RentRoll"}</definedName>
    <definedName name="wrn.ontario." localSheetId="1" hidden="1">{"page1",#N/A,FALSE,"sheet 1";"Page2",#N/A,FALSE,"sheet 1";"page3",#N/A,FALSE,"sheet 1";"page4",#N/A,FALSE,"sheet 1"}</definedName>
    <definedName name="wrn.ontario." localSheetId="3" hidden="1">{"page1",#N/A,FALSE,"sheet 1";"Page2",#N/A,FALSE,"sheet 1";"page3",#N/A,FALSE,"sheet 1";"page4",#N/A,FALSE,"sheet 1"}</definedName>
    <definedName name="wrn.ontario." hidden="1">{"page1",#N/A,FALSE,"sheet 1";"Page2",#N/A,FALSE,"sheet 1";"page3",#N/A,FALSE,"sheet 1";"page4",#N/A,FALSE,"sheet 1"}</definedName>
    <definedName name="wrn.OperatingAssumtions." localSheetId="1" hidden="1">{#N/A,#N/A,FALSE,"OperatingAssumptions"}</definedName>
    <definedName name="wrn.OperatingAssumtions." localSheetId="3" hidden="1">{#N/A,#N/A,FALSE,"OperatingAssumptions"}</definedName>
    <definedName name="wrn.OperatingAssumtions." hidden="1">{#N/A,#N/A,FALSE,"OperatingAssumptions"}</definedName>
    <definedName name="wrn.p3"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localSheetId="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localSheetId="1"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localSheetId="3"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localSheetId="1"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localSheetId="3"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localSheetId="1"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localSheetId="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localSheetId="1"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hidden="1">{#N/A,#N/A,TRUE,"Summary";"AnnualRentRoll",#N/A,TRUE,"RentRoll";#N/A,#N/A,TRUE,"ExitStratigy";#N/A,#N/A,TRUE,"OperatingAssumptions"}</definedName>
    <definedName name="wrn.Pricing._.Strategy." localSheetId="1"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localSheetId="3"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localSheetId="1" hidden="1">{#N/A,#N/A,TRUE,"Cover";#N/A,#N/A,TRUE,"Stack";#N/A,#N/A,TRUE,"Cost S";#N/A,#N/A,TRUE,"Financing";#N/A,#N/A,TRUE," CF";#N/A,#N/A,TRUE,"CF Mnthly";#N/A,#N/A,TRUE,"CF assum";#N/A,#N/A,TRUE,"Unit Sales";#N/A,#N/A,TRUE,"REV";#N/A,#N/A,TRUE,"Bdgt Backup"}</definedName>
    <definedName name="wrn.Print." localSheetId="3"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All." localSheetId="1" hidden="1">{#N/A,#N/A,FALSE,"Broker Sheet";#N/A,#N/A,FALSE,"Exec.Summary";#N/A,#N/A,FALSE,"Argus Cash Flow";#N/A,#N/A,FALSE,"SPF";#N/A,#N/A,FALSE,"RentRoll"}</definedName>
    <definedName name="wrn.PrintAll." localSheetId="3" hidden="1">{#N/A,#N/A,FALSE,"Broker Sheet";#N/A,#N/A,FALSE,"Exec.Summary";#N/A,#N/A,FALSE,"Argus Cash Flow";#N/A,#N/A,FALSE,"SPF";#N/A,#N/A,FALSE,"RentRoll"}</definedName>
    <definedName name="wrn.PrintAll." hidden="1">{#N/A,#N/A,FALSE,"Broker Sheet";#N/A,#N/A,FALSE,"Exec.Summary";#N/A,#N/A,FALSE,"Argus Cash Flow";#N/A,#N/A,FALSE,"SPF";#N/A,#N/A,FALSE,"RentRoll"}</definedName>
    <definedName name="wrn.Proforma." localSheetId="1" hidden="1">{#N/A,#N/A,TRUE,"Summary";#N/A,#N/A,TRUE,"InPlace";#N/A,#N/A,TRUE,"Stable";#N/A,#N/A,TRUE,"RentRoll";#N/A,#N/A,TRUE,"I&amp;E";#N/A,#N/A,TRUE,"Expense Detail";#N/A,#N/A,TRUE,"CAM Recov(InPlace)";#N/A,#N/A,TRUE,"CAM Recov(Stable)";#N/A,#N/A,TRUE,"Tax Recov";#N/A,#N/A,TRUE,"Expiration";#N/A,#N/A,TRUE,"Sales";#N/A,#N/A,TRUE,"Tax"}</definedName>
    <definedName name="wrn.Proforma." localSheetId="3" hidden="1">{#N/A,#N/A,TRUE,"Summary";#N/A,#N/A,TRUE,"InPlace";#N/A,#N/A,TRUE,"Stable";#N/A,#N/A,TRUE,"RentRoll";#N/A,#N/A,TRUE,"I&amp;E";#N/A,#N/A,TRUE,"Expense Detail";#N/A,#N/A,TRUE,"CAM Recov(InPlace)";#N/A,#N/A,TRUE,"CAM Recov(Stable)";#N/A,#N/A,TRUE,"Tax Recov";#N/A,#N/A,TRUE,"Expiration";#N/A,#N/A,TRUE,"Sales";#N/A,#N/A,TRUE,"Tax"}</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localSheetId="1" hidden="1">{#N/A,#N/A,FALSE,"PropertyInfo"}</definedName>
    <definedName name="wrn.PropertyInformation." localSheetId="3" hidden="1">{#N/A,#N/A,FALSE,"PropertyInfo"}</definedName>
    <definedName name="wrn.PropertyInformation." hidden="1">{#N/A,#N/A,FALSE,"PropertyInfo"}</definedName>
    <definedName name="wrn.Report." localSheetId="1" hidden="1">{#N/A,#N/A,FALSE,"Summary";#N/A,#N/A,FALSE,"Assumptions";#N/A,#N/A,FALSE,"Notes";#N/A,#N/A,FALSE,"Cash Flow";#N/A,#N/A,FALSE,"Eff. Rent Detail";#N/A,#N/A,FALSE,"Residual";#N/A,#N/A,FALSE,"Value Matrix";#N/A,#N/A,FALSE,"Pro Forma";#N/A,#N/A,FALSE,"Historical Op";#N/A,#N/A,FALSE,"Value Comp";#N/A,#N/A,FALSE,"Matrices"}</definedName>
    <definedName name="wrn.Report." localSheetId="3" hidden="1">{#N/A,#N/A,FALSE,"Summary";#N/A,#N/A,FALSE,"Assumptions";#N/A,#N/A,FALSE,"Notes";#N/A,#N/A,FALSE,"Cash Flow";#N/A,#N/A,FALSE,"Eff. Rent Detail";#N/A,#N/A,FALSE,"Residual";#N/A,#N/A,FALSE,"Value Matrix";#N/A,#N/A,FALSE,"Pro Forma";#N/A,#N/A,FALSE,"Historical Op";#N/A,#N/A,FALSE,"Value Comp";#N/A,#N/A,FALSE,"Matrices"}</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localSheetId="1" hidden="1">{#N/A,#N/A,FALSE,"Cover";#N/A,#N/A,FALSE,"Stack";#N/A,#N/A,FALSE,"Cost S";#N/A,#N/A,FALSE," CF";#N/A,#N/A,FALSE,"Investor"}</definedName>
    <definedName name="wrn.Short._.Print." localSheetId="3" hidden="1">{#N/A,#N/A,FALSE,"Cover";#N/A,#N/A,FALSE,"Stack";#N/A,#N/A,FALSE,"Cost S";#N/A,#N/A,FALSE," CF";#N/A,#N/A,FALSE,"Investor"}</definedName>
    <definedName name="wrn.Short._.Print." hidden="1">{#N/A,#N/A,FALSE,"Cover";#N/A,#N/A,FALSE,"Stack";#N/A,#N/A,FALSE,"Cost S";#N/A,#N/A,FALSE," CF";#N/A,#N/A,FALSE,"Investor"}</definedName>
    <definedName name="wrn.Summary." localSheetId="1" hidden="1">{#N/A,#N/A,FALSE,"Summary"}</definedName>
    <definedName name="wrn.Summary." localSheetId="3" hidden="1">{#N/A,#N/A,FALSE,"Summary"}</definedName>
    <definedName name="wrn.Summary." hidden="1">{#N/A,#N/A,FALSE,"Summary"}</definedName>
    <definedName name="wrn.Template." localSheetId="1"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localSheetId="3"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localSheetId="1"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localSheetId="3"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localSheetId="1" hidden="1">{"AnnualRentRoll",#N/A,FALSE,"RentRoll"}</definedName>
    <definedName name="xxx3" localSheetId="3" hidden="1">{"AnnualRentRoll",#N/A,FALSE,"RentRoll"}</definedName>
    <definedName name="xxx3" hidden="1">{"AnnualRentRoll",#N/A,FALSE,"RentRoll"}</definedName>
    <definedName name="xxx4" localSheetId="1" hidden="1">{#N/A,#N/A,FALSE,"ExitStratigy"}</definedName>
    <definedName name="xxx4" localSheetId="3" hidden="1">{#N/A,#N/A,FALSE,"ExitStratigy"}</definedName>
    <definedName name="xxx4" hidden="1">{#N/A,#N/A,FALSE,"ExitStratigy"}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6" l="1"/>
  <c r="I11" i="9" l="1"/>
  <c r="I10" i="9"/>
  <c r="I9" i="9" s="1"/>
  <c r="I8" i="9"/>
  <c r="I16" i="9"/>
  <c r="I13" i="9"/>
  <c r="I7" i="9"/>
  <c r="I6" i="9"/>
  <c r="I4" i="9"/>
  <c r="H12" i="9" l="1"/>
  <c r="I12" i="9" s="1"/>
  <c r="H3" i="9"/>
  <c r="I3" i="9" s="1"/>
  <c r="I20" i="9" s="1"/>
  <c r="E16" i="6" s="1"/>
  <c r="H20" i="9"/>
  <c r="D21" i="9" l="1"/>
  <c r="F20" i="9"/>
  <c r="D20" i="9"/>
  <c r="F18" i="9"/>
  <c r="F21" i="9" s="1"/>
  <c r="E18" i="9"/>
  <c r="E20" i="9" s="1"/>
  <c r="D23" i="9" l="1"/>
  <c r="E21" i="9"/>
  <c r="E23" i="9" s="1"/>
  <c r="F23" i="9"/>
  <c r="G7" i="6"/>
  <c r="E12" i="7"/>
  <c r="C23" i="7"/>
  <c r="AA27" i="7"/>
  <c r="D23" i="7"/>
  <c r="AA5" i="7" s="1"/>
  <c r="D26" i="7"/>
  <c r="AA7" i="7"/>
  <c r="C28" i="7"/>
  <c r="AE27" i="7" s="1"/>
  <c r="AA28" i="7"/>
  <c r="AE28" i="7"/>
  <c r="AA29" i="7"/>
  <c r="AA30" i="7"/>
  <c r="AE30" i="7"/>
  <c r="AA31" i="7"/>
  <c r="AA32" i="7"/>
  <c r="AE32" i="7"/>
  <c r="AA33" i="7"/>
  <c r="AA34" i="7"/>
  <c r="AE34" i="7"/>
  <c r="AA35" i="7"/>
  <c r="AA36" i="7"/>
  <c r="AE36" i="7"/>
  <c r="AA37" i="7"/>
  <c r="AA38" i="7"/>
  <c r="AE38" i="7"/>
  <c r="AA39" i="7"/>
  <c r="AA40" i="7"/>
  <c r="AE40" i="7"/>
  <c r="AA41" i="7"/>
  <c r="AA42" i="7"/>
  <c r="AE42" i="7"/>
  <c r="AA43" i="7"/>
  <c r="AA44" i="7"/>
  <c r="AE44" i="7"/>
  <c r="AA45" i="7"/>
  <c r="AA46" i="7"/>
  <c r="AE46" i="7"/>
  <c r="AA47" i="7"/>
  <c r="AA48" i="7"/>
  <c r="AE48" i="7"/>
  <c r="AA49" i="7"/>
  <c r="AA50" i="7"/>
  <c r="AE50" i="7"/>
  <c r="AA51" i="7"/>
  <c r="AA52" i="7"/>
  <c r="AE52" i="7"/>
  <c r="AA53" i="7"/>
  <c r="AA54" i="7"/>
  <c r="AE54" i="7"/>
  <c r="AA55" i="7"/>
  <c r="AA56" i="7"/>
  <c r="AE56" i="7"/>
  <c r="AA57" i="7"/>
  <c r="AA58" i="7"/>
  <c r="AE58" i="7"/>
  <c r="AA59" i="7"/>
  <c r="AA60" i="7"/>
  <c r="AE60" i="7"/>
  <c r="AA61" i="7"/>
  <c r="AA62" i="7"/>
  <c r="AE62" i="7"/>
  <c r="AA63" i="7"/>
  <c r="AA64" i="7"/>
  <c r="AE64" i="7"/>
  <c r="AA65" i="7"/>
  <c r="AA66" i="7"/>
  <c r="AE66" i="7"/>
  <c r="AA67" i="7"/>
  <c r="AA68" i="7"/>
  <c r="AE68" i="7"/>
  <c r="AA69" i="7"/>
  <c r="AA70" i="7"/>
  <c r="AE70" i="7"/>
  <c r="AA71" i="7"/>
  <c r="AA72" i="7"/>
  <c r="AE72" i="7"/>
  <c r="AA73" i="7"/>
  <c r="AA74" i="7"/>
  <c r="AE74" i="7"/>
  <c r="AA75" i="7"/>
  <c r="AA76" i="7"/>
  <c r="AE76" i="7"/>
  <c r="AA77" i="7"/>
  <c r="AA78" i="7"/>
  <c r="AE78" i="7"/>
  <c r="AA79" i="7"/>
  <c r="AA80" i="7"/>
  <c r="AE80" i="7"/>
  <c r="AA81" i="7"/>
  <c r="AA82" i="7"/>
  <c r="AE82" i="7"/>
  <c r="AA83" i="7"/>
  <c r="AA84" i="7"/>
  <c r="AE84" i="7"/>
  <c r="AA85" i="7"/>
  <c r="AA86" i="7"/>
  <c r="AE86" i="7"/>
  <c r="AA87" i="7"/>
  <c r="AA88" i="7"/>
  <c r="AE88" i="7"/>
  <c r="AA89" i="7"/>
  <c r="AA90" i="7"/>
  <c r="AE90" i="7"/>
  <c r="AA91" i="7"/>
  <c r="AA92" i="7"/>
  <c r="AE92" i="7"/>
  <c r="AA93" i="7"/>
  <c r="AA94" i="7"/>
  <c r="AE94" i="7"/>
  <c r="AA95" i="7"/>
  <c r="AA96" i="7"/>
  <c r="AE96" i="7"/>
  <c r="AA97" i="7"/>
  <c r="AA98" i="7"/>
  <c r="AE98" i="7"/>
  <c r="AA99" i="7"/>
  <c r="AA100" i="7"/>
  <c r="AE100" i="7"/>
  <c r="AA101" i="7"/>
  <c r="AA102" i="7"/>
  <c r="AE102" i="7"/>
  <c r="AA103" i="7"/>
  <c r="AA104" i="7"/>
  <c r="AE104" i="7"/>
  <c r="AA105" i="7"/>
  <c r="AA106" i="7"/>
  <c r="AE106" i="7"/>
  <c r="AA107" i="7"/>
  <c r="AA108" i="7"/>
  <c r="AE108" i="7"/>
  <c r="AA109" i="7"/>
  <c r="AA110" i="7"/>
  <c r="AE110" i="7"/>
  <c r="AA111" i="7"/>
  <c r="AA112" i="7"/>
  <c r="AE112" i="7"/>
  <c r="AA113" i="7"/>
  <c r="AA114" i="7"/>
  <c r="AE114" i="7"/>
  <c r="AA115" i="7"/>
  <c r="AA116" i="7"/>
  <c r="AE116" i="7"/>
  <c r="AA117" i="7"/>
  <c r="AA118" i="7"/>
  <c r="AE118" i="7"/>
  <c r="AA119" i="7"/>
  <c r="AA120" i="7"/>
  <c r="AE120" i="7"/>
  <c r="AA121" i="7"/>
  <c r="AA122" i="7"/>
  <c r="AE122" i="7"/>
  <c r="AA123" i="7"/>
  <c r="AA124" i="7"/>
  <c r="AE124" i="7"/>
  <c r="AA125" i="7"/>
  <c r="AA126" i="7"/>
  <c r="AE126" i="7"/>
  <c r="AA127" i="7"/>
  <c r="AA128" i="7"/>
  <c r="AE128" i="7"/>
  <c r="AA129" i="7"/>
  <c r="AA130" i="7"/>
  <c r="AE130" i="7"/>
  <c r="AA131" i="7"/>
  <c r="AA132" i="7"/>
  <c r="AE132" i="7"/>
  <c r="AA133" i="7"/>
  <c r="AE133" i="7"/>
  <c r="AA134" i="7"/>
  <c r="AE134" i="7"/>
  <c r="AA135" i="7"/>
  <c r="AA136" i="7"/>
  <c r="AE136" i="7"/>
  <c r="AA137" i="7"/>
  <c r="AE137" i="7"/>
  <c r="AA138" i="7"/>
  <c r="AE138" i="7"/>
  <c r="AA139" i="7"/>
  <c r="AA140" i="7"/>
  <c r="AE140" i="7"/>
  <c r="AA141" i="7"/>
  <c r="AE141" i="7"/>
  <c r="AA142" i="7"/>
  <c r="AE142" i="7"/>
  <c r="AA143" i="7"/>
  <c r="AA144" i="7"/>
  <c r="AE144" i="7"/>
  <c r="AA145" i="7"/>
  <c r="AE145" i="7"/>
  <c r="AA146" i="7"/>
  <c r="E32" i="7"/>
  <c r="B36" i="7"/>
  <c r="AA147" i="7"/>
  <c r="AE147" i="7"/>
  <c r="AA148" i="7"/>
  <c r="AE148" i="7"/>
  <c r="AA149" i="7"/>
  <c r="AE149" i="7"/>
  <c r="AA150" i="7"/>
  <c r="AE150" i="7"/>
  <c r="AA151" i="7"/>
  <c r="AE151" i="7"/>
  <c r="AA152" i="7"/>
  <c r="AE152" i="7"/>
  <c r="AA153" i="7"/>
  <c r="AE153" i="7"/>
  <c r="AA154" i="7"/>
  <c r="AE154" i="7"/>
  <c r="AA155" i="7"/>
  <c r="AE155" i="7"/>
  <c r="AA156" i="7"/>
  <c r="AE156" i="7"/>
  <c r="AA157" i="7"/>
  <c r="AE157" i="7"/>
  <c r="AA158" i="7"/>
  <c r="AE158" i="7"/>
  <c r="AA159" i="7"/>
  <c r="AE159" i="7"/>
  <c r="AA160" i="7"/>
  <c r="AE160" i="7"/>
  <c r="AA161" i="7"/>
  <c r="AE161" i="7"/>
  <c r="AA162" i="7"/>
  <c r="AE162" i="7"/>
  <c r="AA163" i="7"/>
  <c r="AE163" i="7"/>
  <c r="AA164" i="7"/>
  <c r="AE164" i="7"/>
  <c r="AA165" i="7"/>
  <c r="AE165" i="7"/>
  <c r="AA166" i="7"/>
  <c r="AE166" i="7"/>
  <c r="AA167" i="7"/>
  <c r="AE167" i="7"/>
  <c r="AA168" i="7"/>
  <c r="AE168" i="7"/>
  <c r="AA169" i="7"/>
  <c r="AE169" i="7"/>
  <c r="AA170" i="7"/>
  <c r="AE170" i="7"/>
  <c r="AA171" i="7"/>
  <c r="AE171" i="7"/>
  <c r="AA172" i="7"/>
  <c r="AE172" i="7"/>
  <c r="AA173" i="7"/>
  <c r="AE173" i="7"/>
  <c r="AA174" i="7"/>
  <c r="AE174" i="7"/>
  <c r="AA175" i="7"/>
  <c r="AE175" i="7"/>
  <c r="AA176" i="7"/>
  <c r="AE176" i="7"/>
  <c r="AA177" i="7"/>
  <c r="AE177" i="7"/>
  <c r="AA178" i="7"/>
  <c r="AE178" i="7"/>
  <c r="AA179" i="7"/>
  <c r="AE179" i="7"/>
  <c r="AA180" i="7"/>
  <c r="AE180" i="7"/>
  <c r="AA181" i="7"/>
  <c r="AE181" i="7"/>
  <c r="AA182" i="7"/>
  <c r="AE182" i="7"/>
  <c r="AA183" i="7"/>
  <c r="AE183" i="7"/>
  <c r="AA184" i="7"/>
  <c r="AE184" i="7"/>
  <c r="AA185" i="7"/>
  <c r="AE185" i="7"/>
  <c r="AA186" i="7"/>
  <c r="AE186" i="7"/>
  <c r="AA187" i="7"/>
  <c r="AE187" i="7"/>
  <c r="AA188" i="7"/>
  <c r="AE188" i="7"/>
  <c r="AA189" i="7"/>
  <c r="AE189" i="7"/>
  <c r="AA190" i="7"/>
  <c r="AE190" i="7"/>
  <c r="AA191" i="7"/>
  <c r="AE191" i="7"/>
  <c r="AA192" i="7"/>
  <c r="AE192" i="7"/>
  <c r="AA193" i="7"/>
  <c r="AE193" i="7"/>
  <c r="AA194" i="7"/>
  <c r="AE194" i="7"/>
  <c r="AA195" i="7"/>
  <c r="AE195" i="7"/>
  <c r="AA196" i="7"/>
  <c r="AE196" i="7"/>
  <c r="AA197" i="7"/>
  <c r="AE197" i="7"/>
  <c r="AA198" i="7"/>
  <c r="AE198" i="7"/>
  <c r="AA199" i="7"/>
  <c r="AE199" i="7"/>
  <c r="AA200" i="7"/>
  <c r="AE200" i="7"/>
  <c r="AA201" i="7"/>
  <c r="AE201" i="7"/>
  <c r="AA202" i="7"/>
  <c r="AE202" i="7"/>
  <c r="AA203" i="7"/>
  <c r="AE203" i="7"/>
  <c r="AA204" i="7"/>
  <c r="AE204" i="7"/>
  <c r="AA205" i="7"/>
  <c r="AE205" i="7"/>
  <c r="AA206" i="7"/>
  <c r="AE206" i="7"/>
  <c r="AA207" i="7"/>
  <c r="AE207" i="7"/>
  <c r="AA208" i="7"/>
  <c r="AE208" i="7"/>
  <c r="AA209" i="7"/>
  <c r="AE209" i="7"/>
  <c r="AA210" i="7"/>
  <c r="AE210" i="7"/>
  <c r="AA211" i="7"/>
  <c r="AE211" i="7"/>
  <c r="AA212" i="7"/>
  <c r="AE212" i="7"/>
  <c r="AA213" i="7"/>
  <c r="AE213" i="7"/>
  <c r="AA214" i="7"/>
  <c r="AE214" i="7"/>
  <c r="AA215" i="7"/>
  <c r="AE215" i="7"/>
  <c r="AA216" i="7"/>
  <c r="AE216" i="7"/>
  <c r="AA217" i="7"/>
  <c r="AE217" i="7"/>
  <c r="AA218" i="7"/>
  <c r="AE218" i="7"/>
  <c r="AA219" i="7"/>
  <c r="AE219" i="7"/>
  <c r="AA220" i="7"/>
  <c r="AE220" i="7"/>
  <c r="AA221" i="7"/>
  <c r="AE221" i="7"/>
  <c r="AA222" i="7"/>
  <c r="AE222" i="7"/>
  <c r="AA223" i="7"/>
  <c r="AE223" i="7"/>
  <c r="AA224" i="7"/>
  <c r="AE224" i="7"/>
  <c r="AA225" i="7"/>
  <c r="AE225" i="7"/>
  <c r="AA226" i="7"/>
  <c r="AE226" i="7"/>
  <c r="AA227" i="7"/>
  <c r="AE227" i="7"/>
  <c r="AA228" i="7"/>
  <c r="AE228" i="7"/>
  <c r="AA229" i="7"/>
  <c r="AE229" i="7"/>
  <c r="AA230" i="7"/>
  <c r="AE230" i="7"/>
  <c r="AA231" i="7"/>
  <c r="AE231" i="7"/>
  <c r="AA232" i="7"/>
  <c r="AE232" i="7"/>
  <c r="AA233" i="7"/>
  <c r="AE233" i="7"/>
  <c r="AA234" i="7"/>
  <c r="AE234" i="7"/>
  <c r="AA235" i="7"/>
  <c r="AE235" i="7"/>
  <c r="AA236" i="7"/>
  <c r="AE236" i="7"/>
  <c r="AA237" i="7"/>
  <c r="AE237" i="7"/>
  <c r="AA238" i="7"/>
  <c r="AE238" i="7"/>
  <c r="AA239" i="7"/>
  <c r="AE239" i="7"/>
  <c r="AA240" i="7"/>
  <c r="AE240" i="7"/>
  <c r="AA241" i="7"/>
  <c r="AE241" i="7"/>
  <c r="AA242" i="7"/>
  <c r="AE242" i="7"/>
  <c r="AA243" i="7"/>
  <c r="AE243" i="7"/>
  <c r="AA244" i="7"/>
  <c r="AE244" i="7"/>
  <c r="AA245" i="7"/>
  <c r="AE245" i="7"/>
  <c r="AA246" i="7"/>
  <c r="AE246" i="7"/>
  <c r="AA247" i="7"/>
  <c r="AE247" i="7"/>
  <c r="AA248" i="7"/>
  <c r="AE248" i="7"/>
  <c r="AA249" i="7"/>
  <c r="AE249" i="7"/>
  <c r="AA250" i="7"/>
  <c r="AE250" i="7"/>
  <c r="AA251" i="7"/>
  <c r="AE251" i="7"/>
  <c r="AA252" i="7"/>
  <c r="AE252" i="7"/>
  <c r="AA253" i="7"/>
  <c r="AE253" i="7"/>
  <c r="AA254" i="7"/>
  <c r="AE254" i="7"/>
  <c r="AA255" i="7"/>
  <c r="AE255" i="7"/>
  <c r="AA256" i="7"/>
  <c r="AE256" i="7"/>
  <c r="AA257" i="7"/>
  <c r="AE257" i="7"/>
  <c r="AA258" i="7"/>
  <c r="AE258" i="7"/>
  <c r="AA259" i="7"/>
  <c r="AE259" i="7"/>
  <c r="AA260" i="7"/>
  <c r="AE260" i="7"/>
  <c r="AA261" i="7"/>
  <c r="AE261" i="7"/>
  <c r="AA262" i="7"/>
  <c r="AE262" i="7"/>
  <c r="AA263" i="7"/>
  <c r="AE263" i="7"/>
  <c r="AA264" i="7"/>
  <c r="AE264" i="7"/>
  <c r="AA265" i="7"/>
  <c r="AE265" i="7"/>
  <c r="AA266" i="7"/>
  <c r="AE266" i="7"/>
  <c r="AA267" i="7"/>
  <c r="AE267" i="7"/>
  <c r="AA268" i="7"/>
  <c r="AE268" i="7"/>
  <c r="AA269" i="7"/>
  <c r="AE269" i="7"/>
  <c r="AA270" i="7"/>
  <c r="AE270" i="7"/>
  <c r="AA271" i="7"/>
  <c r="AE271" i="7"/>
  <c r="AA272" i="7"/>
  <c r="AE272" i="7"/>
  <c r="AA273" i="7"/>
  <c r="AE273" i="7"/>
  <c r="AA274" i="7"/>
  <c r="AE274" i="7"/>
  <c r="AA275" i="7"/>
  <c r="AE275" i="7"/>
  <c r="AA276" i="7"/>
  <c r="AE276" i="7"/>
  <c r="AA277" i="7"/>
  <c r="AE277" i="7"/>
  <c r="AA278" i="7"/>
  <c r="AE278" i="7"/>
  <c r="AA279" i="7"/>
  <c r="AE279" i="7"/>
  <c r="AA280" i="7"/>
  <c r="AE280" i="7"/>
  <c r="AA281" i="7"/>
  <c r="AE281" i="7"/>
  <c r="AA282" i="7"/>
  <c r="AE282" i="7"/>
  <c r="AA283" i="7"/>
  <c r="AE283" i="7"/>
  <c r="AA284" i="7"/>
  <c r="AE284" i="7"/>
  <c r="AA285" i="7"/>
  <c r="AE285" i="7"/>
  <c r="AA286" i="7"/>
  <c r="AE286" i="7"/>
  <c r="AA287" i="7"/>
  <c r="AE287" i="7"/>
  <c r="AA288" i="7"/>
  <c r="AE288" i="7"/>
  <c r="AA289" i="7"/>
  <c r="AE289" i="7"/>
  <c r="AA290" i="7"/>
  <c r="AE290" i="7"/>
  <c r="AA291" i="7"/>
  <c r="AE291" i="7"/>
  <c r="AA292" i="7"/>
  <c r="AE292" i="7"/>
  <c r="AA293" i="7"/>
  <c r="AE293" i="7"/>
  <c r="AA294" i="7"/>
  <c r="AE294" i="7"/>
  <c r="AA295" i="7"/>
  <c r="AE295" i="7"/>
  <c r="AA296" i="7"/>
  <c r="AE296" i="7"/>
  <c r="AA297" i="7"/>
  <c r="AE297" i="7"/>
  <c r="AA298" i="7"/>
  <c r="AE298" i="7"/>
  <c r="AA299" i="7"/>
  <c r="AE299" i="7"/>
  <c r="AA300" i="7"/>
  <c r="AE300" i="7"/>
  <c r="AA301" i="7"/>
  <c r="AE301" i="7"/>
  <c r="AA302" i="7"/>
  <c r="AE302" i="7"/>
  <c r="AA303" i="7"/>
  <c r="AE303" i="7"/>
  <c r="AA304" i="7"/>
  <c r="AE304" i="7"/>
  <c r="AA305" i="7"/>
  <c r="AE305" i="7"/>
  <c r="AA306" i="7"/>
  <c r="AE306" i="7"/>
  <c r="AA307" i="7"/>
  <c r="AE307" i="7"/>
  <c r="AA308" i="7"/>
  <c r="AE308" i="7"/>
  <c r="AA309" i="7"/>
  <c r="AE309" i="7"/>
  <c r="AA310" i="7"/>
  <c r="AE310" i="7"/>
  <c r="AA311" i="7"/>
  <c r="AE311" i="7"/>
  <c r="AA312" i="7"/>
  <c r="AE312" i="7"/>
  <c r="AA313" i="7"/>
  <c r="AE313" i="7"/>
  <c r="AA314" i="7"/>
  <c r="AE314" i="7"/>
  <c r="AA315" i="7"/>
  <c r="AE315" i="7"/>
  <c r="AA316" i="7"/>
  <c r="AE316" i="7"/>
  <c r="AA317" i="7"/>
  <c r="AE317" i="7"/>
  <c r="AA318" i="7"/>
  <c r="AE318" i="7"/>
  <c r="AA319" i="7"/>
  <c r="AE319" i="7"/>
  <c r="AA320" i="7"/>
  <c r="AE320" i="7"/>
  <c r="AA321" i="7"/>
  <c r="AE321" i="7"/>
  <c r="AA322" i="7"/>
  <c r="AE322" i="7"/>
  <c r="AA323" i="7"/>
  <c r="AE323" i="7"/>
  <c r="AA324" i="7"/>
  <c r="AE324" i="7"/>
  <c r="AA325" i="7"/>
  <c r="AE325" i="7"/>
  <c r="AA326" i="7"/>
  <c r="AE326" i="7"/>
  <c r="AA327" i="7"/>
  <c r="AE327" i="7"/>
  <c r="AA328" i="7"/>
  <c r="AE328" i="7"/>
  <c r="AA329" i="7"/>
  <c r="AE329" i="7"/>
  <c r="AA330" i="7"/>
  <c r="AE330" i="7"/>
  <c r="AA331" i="7"/>
  <c r="AE331" i="7"/>
  <c r="AA332" i="7"/>
  <c r="AE332" i="7"/>
  <c r="AA333" i="7"/>
  <c r="AE333" i="7"/>
  <c r="AA334" i="7"/>
  <c r="AE334" i="7"/>
  <c r="AA335" i="7"/>
  <c r="AE335" i="7"/>
  <c r="AA336" i="7"/>
  <c r="AE336" i="7"/>
  <c r="AA337" i="7"/>
  <c r="AE337" i="7"/>
  <c r="AA338" i="7"/>
  <c r="AE338" i="7"/>
  <c r="AA339" i="7"/>
  <c r="AE339" i="7"/>
  <c r="AA340" i="7"/>
  <c r="AE340" i="7"/>
  <c r="AA341" i="7"/>
  <c r="AE341" i="7"/>
  <c r="AA342" i="7"/>
  <c r="AE342" i="7"/>
  <c r="AA343" i="7"/>
  <c r="AE343" i="7"/>
  <c r="AA344" i="7"/>
  <c r="AE344" i="7"/>
  <c r="AA345" i="7"/>
  <c r="AE345" i="7"/>
  <c r="AA346" i="7"/>
  <c r="AE346" i="7"/>
  <c r="AA347" i="7"/>
  <c r="AE347" i="7"/>
  <c r="AA348" i="7"/>
  <c r="AE348" i="7"/>
  <c r="AA349" i="7"/>
  <c r="AE349" i="7"/>
  <c r="AA350" i="7"/>
  <c r="AE350" i="7"/>
  <c r="AA351" i="7"/>
  <c r="AE351" i="7"/>
  <c r="AA352" i="7"/>
  <c r="AE352" i="7"/>
  <c r="AA353" i="7"/>
  <c r="AE353" i="7"/>
  <c r="AA354" i="7"/>
  <c r="AE354" i="7"/>
  <c r="AA355" i="7"/>
  <c r="AE355" i="7"/>
  <c r="AA356" i="7"/>
  <c r="AE356" i="7"/>
  <c r="AA357" i="7"/>
  <c r="AE357" i="7"/>
  <c r="AA358" i="7"/>
  <c r="AE358" i="7"/>
  <c r="AA359" i="7"/>
  <c r="AE359" i="7"/>
  <c r="AA360" i="7"/>
  <c r="AE360" i="7"/>
  <c r="AA361" i="7"/>
  <c r="AE361" i="7"/>
  <c r="AA362" i="7"/>
  <c r="AE362" i="7"/>
  <c r="AA363" i="7"/>
  <c r="AE363" i="7"/>
  <c r="AA364" i="7"/>
  <c r="AE364" i="7"/>
  <c r="AA365" i="7"/>
  <c r="AE365" i="7"/>
  <c r="AA366" i="7"/>
  <c r="AE366" i="7"/>
  <c r="AA367" i="7"/>
  <c r="AE367" i="7"/>
  <c r="AA368" i="7"/>
  <c r="AE368" i="7"/>
  <c r="AA369" i="7"/>
  <c r="AE369" i="7"/>
  <c r="AA370" i="7"/>
  <c r="AE370" i="7"/>
  <c r="AA371" i="7"/>
  <c r="AE371" i="7"/>
  <c r="AA372" i="7"/>
  <c r="AE372" i="7"/>
  <c r="AA373" i="7"/>
  <c r="AE373" i="7"/>
  <c r="AA374" i="7"/>
  <c r="AE374" i="7"/>
  <c r="AA375" i="7"/>
  <c r="AE375" i="7"/>
  <c r="AA376" i="7"/>
  <c r="AE376" i="7"/>
  <c r="AA377" i="7"/>
  <c r="AE377" i="7"/>
  <c r="AA378" i="7"/>
  <c r="AE378" i="7"/>
  <c r="AA379" i="7"/>
  <c r="AE379" i="7"/>
  <c r="AA380" i="7"/>
  <c r="AE380" i="7"/>
  <c r="AA381" i="7"/>
  <c r="AE381" i="7"/>
  <c r="AA382" i="7"/>
  <c r="AE382" i="7"/>
  <c r="AA383" i="7"/>
  <c r="AE383" i="7"/>
  <c r="AA384" i="7"/>
  <c r="AE384" i="7"/>
  <c r="AA385" i="7"/>
  <c r="AE385" i="7"/>
  <c r="AA386" i="7"/>
  <c r="AE386" i="7"/>
  <c r="C22" i="7"/>
  <c r="E22" i="7" s="1"/>
  <c r="S27" i="7"/>
  <c r="D22" i="7"/>
  <c r="S5" i="7" s="1"/>
  <c r="D25" i="7"/>
  <c r="S7" i="7" s="1"/>
  <c r="W27" i="7"/>
  <c r="S28" i="7"/>
  <c r="W28" i="7"/>
  <c r="S29" i="7"/>
  <c r="W29" i="7"/>
  <c r="S30" i="7"/>
  <c r="W30" i="7"/>
  <c r="S31" i="7"/>
  <c r="W31" i="7"/>
  <c r="S32" i="7"/>
  <c r="W32" i="7"/>
  <c r="S33" i="7"/>
  <c r="W33" i="7"/>
  <c r="S34" i="7"/>
  <c r="W34" i="7"/>
  <c r="S35" i="7"/>
  <c r="W35" i="7"/>
  <c r="S36" i="7"/>
  <c r="W36" i="7"/>
  <c r="S37" i="7"/>
  <c r="W37" i="7"/>
  <c r="S38" i="7"/>
  <c r="W38" i="7"/>
  <c r="S39" i="7"/>
  <c r="W39" i="7"/>
  <c r="S40" i="7"/>
  <c r="W40" i="7"/>
  <c r="S41" i="7"/>
  <c r="W41" i="7"/>
  <c r="S42" i="7"/>
  <c r="W42" i="7"/>
  <c r="S43" i="7"/>
  <c r="W43" i="7"/>
  <c r="S44" i="7"/>
  <c r="W44" i="7"/>
  <c r="S45" i="7"/>
  <c r="W45" i="7"/>
  <c r="S46" i="7"/>
  <c r="W46" i="7"/>
  <c r="S47" i="7"/>
  <c r="W47" i="7"/>
  <c r="S48" i="7"/>
  <c r="W48" i="7"/>
  <c r="S49" i="7"/>
  <c r="W49" i="7"/>
  <c r="S50" i="7"/>
  <c r="W50" i="7"/>
  <c r="S51" i="7"/>
  <c r="W51" i="7"/>
  <c r="S52" i="7"/>
  <c r="W52" i="7"/>
  <c r="S53" i="7"/>
  <c r="W53" i="7"/>
  <c r="S54" i="7"/>
  <c r="W54" i="7"/>
  <c r="S55" i="7"/>
  <c r="W55" i="7"/>
  <c r="S56" i="7"/>
  <c r="W56" i="7"/>
  <c r="S57" i="7"/>
  <c r="W57" i="7"/>
  <c r="S58" i="7"/>
  <c r="W58" i="7"/>
  <c r="S59" i="7"/>
  <c r="W59" i="7"/>
  <c r="S60" i="7"/>
  <c r="W60" i="7"/>
  <c r="S61" i="7"/>
  <c r="W61" i="7"/>
  <c r="S62" i="7"/>
  <c r="W62" i="7"/>
  <c r="S63" i="7"/>
  <c r="W63" i="7"/>
  <c r="S64" i="7"/>
  <c r="W64" i="7"/>
  <c r="S65" i="7"/>
  <c r="W65" i="7"/>
  <c r="S66" i="7"/>
  <c r="W66" i="7"/>
  <c r="S67" i="7"/>
  <c r="W67" i="7"/>
  <c r="S68" i="7"/>
  <c r="W68" i="7"/>
  <c r="S69" i="7"/>
  <c r="W69" i="7"/>
  <c r="S70" i="7"/>
  <c r="W70" i="7"/>
  <c r="S71" i="7"/>
  <c r="W71" i="7"/>
  <c r="S72" i="7"/>
  <c r="W72" i="7"/>
  <c r="S73" i="7"/>
  <c r="W73" i="7"/>
  <c r="S74" i="7"/>
  <c r="W74" i="7"/>
  <c r="S75" i="7"/>
  <c r="W75" i="7"/>
  <c r="S76" i="7"/>
  <c r="W76" i="7"/>
  <c r="S77" i="7"/>
  <c r="W77" i="7"/>
  <c r="S78" i="7"/>
  <c r="W78" i="7"/>
  <c r="S79" i="7"/>
  <c r="W79" i="7"/>
  <c r="S80" i="7"/>
  <c r="W80" i="7"/>
  <c r="S81" i="7"/>
  <c r="W81" i="7"/>
  <c r="S82" i="7"/>
  <c r="W82" i="7"/>
  <c r="S83" i="7"/>
  <c r="W83" i="7"/>
  <c r="S84" i="7"/>
  <c r="W84" i="7"/>
  <c r="S85" i="7"/>
  <c r="W85" i="7"/>
  <c r="S86" i="7"/>
  <c r="W86" i="7"/>
  <c r="S87" i="7"/>
  <c r="W87" i="7"/>
  <c r="S88" i="7"/>
  <c r="W88" i="7"/>
  <c r="S89" i="7"/>
  <c r="W89" i="7"/>
  <c r="S90" i="7"/>
  <c r="W90" i="7"/>
  <c r="S91" i="7"/>
  <c r="W91" i="7"/>
  <c r="S92" i="7"/>
  <c r="W92" i="7"/>
  <c r="S93" i="7"/>
  <c r="W93" i="7"/>
  <c r="S94" i="7"/>
  <c r="W94" i="7"/>
  <c r="S95" i="7"/>
  <c r="W95" i="7"/>
  <c r="S96" i="7"/>
  <c r="W96" i="7"/>
  <c r="S97" i="7"/>
  <c r="W97" i="7"/>
  <c r="S98" i="7"/>
  <c r="W98" i="7"/>
  <c r="S99" i="7"/>
  <c r="W99" i="7"/>
  <c r="S100" i="7"/>
  <c r="W100" i="7"/>
  <c r="S101" i="7"/>
  <c r="W101" i="7"/>
  <c r="S102" i="7"/>
  <c r="W102" i="7"/>
  <c r="S103" i="7"/>
  <c r="W103" i="7"/>
  <c r="S104" i="7"/>
  <c r="W104" i="7"/>
  <c r="S105" i="7"/>
  <c r="W105" i="7"/>
  <c r="S106" i="7"/>
  <c r="W106" i="7"/>
  <c r="S107" i="7"/>
  <c r="W107" i="7"/>
  <c r="S108" i="7"/>
  <c r="W108" i="7"/>
  <c r="S109" i="7"/>
  <c r="W109" i="7"/>
  <c r="S110" i="7"/>
  <c r="W110" i="7"/>
  <c r="S111" i="7"/>
  <c r="W111" i="7"/>
  <c r="S112" i="7"/>
  <c r="W112" i="7"/>
  <c r="S113" i="7"/>
  <c r="W113" i="7"/>
  <c r="S114" i="7"/>
  <c r="W114" i="7"/>
  <c r="S115" i="7"/>
  <c r="W115" i="7"/>
  <c r="S116" i="7"/>
  <c r="W116" i="7"/>
  <c r="S117" i="7"/>
  <c r="W117" i="7"/>
  <c r="S118" i="7"/>
  <c r="W118" i="7"/>
  <c r="S119" i="7"/>
  <c r="W119" i="7"/>
  <c r="S120" i="7"/>
  <c r="W120" i="7"/>
  <c r="S121" i="7"/>
  <c r="W121" i="7"/>
  <c r="S122" i="7"/>
  <c r="W122" i="7"/>
  <c r="S123" i="7"/>
  <c r="W123" i="7"/>
  <c r="S124" i="7"/>
  <c r="W124" i="7"/>
  <c r="S125" i="7"/>
  <c r="W125" i="7"/>
  <c r="S126" i="7"/>
  <c r="W126" i="7"/>
  <c r="S127" i="7"/>
  <c r="W127" i="7"/>
  <c r="S128" i="7"/>
  <c r="W128" i="7"/>
  <c r="S129" i="7"/>
  <c r="W129" i="7"/>
  <c r="S130" i="7"/>
  <c r="W130" i="7"/>
  <c r="S131" i="7"/>
  <c r="W131" i="7"/>
  <c r="S132" i="7"/>
  <c r="W132" i="7"/>
  <c r="S133" i="7"/>
  <c r="W133" i="7"/>
  <c r="S134" i="7"/>
  <c r="W134" i="7"/>
  <c r="S135" i="7"/>
  <c r="W135" i="7"/>
  <c r="S136" i="7"/>
  <c r="W136" i="7"/>
  <c r="S137" i="7"/>
  <c r="W137" i="7"/>
  <c r="S138" i="7"/>
  <c r="W138" i="7"/>
  <c r="S139" i="7"/>
  <c r="W139" i="7"/>
  <c r="S140" i="7"/>
  <c r="W140" i="7"/>
  <c r="S141" i="7"/>
  <c r="W141" i="7"/>
  <c r="S142" i="7"/>
  <c r="W142" i="7"/>
  <c r="S143" i="7"/>
  <c r="W143" i="7"/>
  <c r="S144" i="7"/>
  <c r="W144" i="7"/>
  <c r="S145" i="7"/>
  <c r="W145" i="7"/>
  <c r="S146" i="7"/>
  <c r="S147" i="7"/>
  <c r="W147" i="7"/>
  <c r="S148" i="7"/>
  <c r="W148" i="7"/>
  <c r="S149" i="7"/>
  <c r="W149" i="7"/>
  <c r="S150" i="7"/>
  <c r="W150" i="7"/>
  <c r="S151" i="7"/>
  <c r="W151" i="7"/>
  <c r="S152" i="7"/>
  <c r="W152" i="7"/>
  <c r="S153" i="7"/>
  <c r="W153" i="7"/>
  <c r="S154" i="7"/>
  <c r="W154" i="7"/>
  <c r="S155" i="7"/>
  <c r="W155" i="7"/>
  <c r="S156" i="7"/>
  <c r="W156" i="7"/>
  <c r="S157" i="7"/>
  <c r="W157" i="7"/>
  <c r="S158" i="7"/>
  <c r="W158" i="7"/>
  <c r="S159" i="7"/>
  <c r="W159" i="7"/>
  <c r="S160" i="7"/>
  <c r="W160" i="7"/>
  <c r="S161" i="7"/>
  <c r="W161" i="7"/>
  <c r="S162" i="7"/>
  <c r="W162" i="7"/>
  <c r="S163" i="7"/>
  <c r="W163" i="7"/>
  <c r="S164" i="7"/>
  <c r="W164" i="7"/>
  <c r="S165" i="7"/>
  <c r="W165" i="7"/>
  <c r="S166" i="7"/>
  <c r="W166" i="7"/>
  <c r="S167" i="7"/>
  <c r="W167" i="7"/>
  <c r="S168" i="7"/>
  <c r="W168" i="7"/>
  <c r="S169" i="7"/>
  <c r="W169" i="7"/>
  <c r="S170" i="7"/>
  <c r="W170" i="7"/>
  <c r="S171" i="7"/>
  <c r="W171" i="7"/>
  <c r="S172" i="7"/>
  <c r="W172" i="7"/>
  <c r="S173" i="7"/>
  <c r="W173" i="7"/>
  <c r="S174" i="7"/>
  <c r="W174" i="7"/>
  <c r="S175" i="7"/>
  <c r="W175" i="7"/>
  <c r="S176" i="7"/>
  <c r="W176" i="7"/>
  <c r="S177" i="7"/>
  <c r="W177" i="7"/>
  <c r="S178" i="7"/>
  <c r="W178" i="7"/>
  <c r="S179" i="7"/>
  <c r="W179" i="7"/>
  <c r="S180" i="7"/>
  <c r="W180" i="7"/>
  <c r="S181" i="7"/>
  <c r="W181" i="7"/>
  <c r="S182" i="7"/>
  <c r="W182" i="7"/>
  <c r="S183" i="7"/>
  <c r="W183" i="7"/>
  <c r="S184" i="7"/>
  <c r="W184" i="7"/>
  <c r="S185" i="7"/>
  <c r="W185" i="7"/>
  <c r="S186" i="7"/>
  <c r="W186" i="7"/>
  <c r="S187" i="7"/>
  <c r="W187" i="7"/>
  <c r="S188" i="7"/>
  <c r="W188" i="7"/>
  <c r="S189" i="7"/>
  <c r="W189" i="7"/>
  <c r="S190" i="7"/>
  <c r="W190" i="7"/>
  <c r="S191" i="7"/>
  <c r="W191" i="7"/>
  <c r="S192" i="7"/>
  <c r="W192" i="7"/>
  <c r="S193" i="7"/>
  <c r="W193" i="7"/>
  <c r="S194" i="7"/>
  <c r="W194" i="7"/>
  <c r="S195" i="7"/>
  <c r="W195" i="7"/>
  <c r="S196" i="7"/>
  <c r="W196" i="7"/>
  <c r="S197" i="7"/>
  <c r="W197" i="7"/>
  <c r="S198" i="7"/>
  <c r="W198" i="7"/>
  <c r="S199" i="7"/>
  <c r="W199" i="7"/>
  <c r="S200" i="7"/>
  <c r="W200" i="7"/>
  <c r="S201" i="7"/>
  <c r="W201" i="7"/>
  <c r="S202" i="7"/>
  <c r="W202" i="7"/>
  <c r="S203" i="7"/>
  <c r="W203" i="7"/>
  <c r="S204" i="7"/>
  <c r="W204" i="7"/>
  <c r="S205" i="7"/>
  <c r="W205" i="7"/>
  <c r="S206" i="7"/>
  <c r="W206" i="7"/>
  <c r="S207" i="7"/>
  <c r="W207" i="7"/>
  <c r="S208" i="7"/>
  <c r="W208" i="7"/>
  <c r="S209" i="7"/>
  <c r="W209" i="7"/>
  <c r="S210" i="7"/>
  <c r="W210" i="7"/>
  <c r="S211" i="7"/>
  <c r="W211" i="7"/>
  <c r="S212" i="7"/>
  <c r="W212" i="7"/>
  <c r="S213" i="7"/>
  <c r="W213" i="7"/>
  <c r="S214" i="7"/>
  <c r="W214" i="7"/>
  <c r="S215" i="7"/>
  <c r="W215" i="7"/>
  <c r="S216" i="7"/>
  <c r="W216" i="7"/>
  <c r="S217" i="7"/>
  <c r="W217" i="7"/>
  <c r="S218" i="7"/>
  <c r="W218" i="7"/>
  <c r="S219" i="7"/>
  <c r="W219" i="7"/>
  <c r="S220" i="7"/>
  <c r="W220" i="7"/>
  <c r="S221" i="7"/>
  <c r="W221" i="7"/>
  <c r="S222" i="7"/>
  <c r="W222" i="7"/>
  <c r="S223" i="7"/>
  <c r="W223" i="7"/>
  <c r="S224" i="7"/>
  <c r="W224" i="7"/>
  <c r="S225" i="7"/>
  <c r="W225" i="7"/>
  <c r="S226" i="7"/>
  <c r="W226" i="7"/>
  <c r="S227" i="7"/>
  <c r="W227" i="7"/>
  <c r="S228" i="7"/>
  <c r="W228" i="7"/>
  <c r="S229" i="7"/>
  <c r="W229" i="7"/>
  <c r="S230" i="7"/>
  <c r="W230" i="7"/>
  <c r="S231" i="7"/>
  <c r="W231" i="7"/>
  <c r="S232" i="7"/>
  <c r="W232" i="7"/>
  <c r="S233" i="7"/>
  <c r="W233" i="7"/>
  <c r="S234" i="7"/>
  <c r="W234" i="7"/>
  <c r="S235" i="7"/>
  <c r="W235" i="7"/>
  <c r="S236" i="7"/>
  <c r="W236" i="7"/>
  <c r="S237" i="7"/>
  <c r="W237" i="7"/>
  <c r="S238" i="7"/>
  <c r="W238" i="7"/>
  <c r="S239" i="7"/>
  <c r="W239" i="7"/>
  <c r="S240" i="7"/>
  <c r="W240" i="7"/>
  <c r="S241" i="7"/>
  <c r="W241" i="7"/>
  <c r="S242" i="7"/>
  <c r="W242" i="7"/>
  <c r="S243" i="7"/>
  <c r="W243" i="7"/>
  <c r="S244" i="7"/>
  <c r="W244" i="7"/>
  <c r="S245" i="7"/>
  <c r="W245" i="7"/>
  <c r="S246" i="7"/>
  <c r="W246" i="7"/>
  <c r="S247" i="7"/>
  <c r="W247" i="7"/>
  <c r="S248" i="7"/>
  <c r="W248" i="7"/>
  <c r="S249" i="7"/>
  <c r="W249" i="7"/>
  <c r="S250" i="7"/>
  <c r="W250" i="7"/>
  <c r="S251" i="7"/>
  <c r="W251" i="7"/>
  <c r="S252" i="7"/>
  <c r="W252" i="7"/>
  <c r="S253" i="7"/>
  <c r="W253" i="7"/>
  <c r="S254" i="7"/>
  <c r="W254" i="7"/>
  <c r="S255" i="7"/>
  <c r="W255" i="7"/>
  <c r="S256" i="7"/>
  <c r="W256" i="7"/>
  <c r="S257" i="7"/>
  <c r="W257" i="7"/>
  <c r="S258" i="7"/>
  <c r="W258" i="7"/>
  <c r="S259" i="7"/>
  <c r="W259" i="7"/>
  <c r="S260" i="7"/>
  <c r="W260" i="7"/>
  <c r="S261" i="7"/>
  <c r="W261" i="7"/>
  <c r="S262" i="7"/>
  <c r="W262" i="7"/>
  <c r="S263" i="7"/>
  <c r="W263" i="7"/>
  <c r="S264" i="7"/>
  <c r="W264" i="7"/>
  <c r="S265" i="7"/>
  <c r="W265" i="7"/>
  <c r="S266" i="7"/>
  <c r="W266" i="7"/>
  <c r="S267" i="7"/>
  <c r="W267" i="7"/>
  <c r="S268" i="7"/>
  <c r="W268" i="7"/>
  <c r="S269" i="7"/>
  <c r="W269" i="7"/>
  <c r="S270" i="7"/>
  <c r="W270" i="7"/>
  <c r="S271" i="7"/>
  <c r="W271" i="7"/>
  <c r="S272" i="7"/>
  <c r="W272" i="7"/>
  <c r="S273" i="7"/>
  <c r="W273" i="7"/>
  <c r="S274" i="7"/>
  <c r="W274" i="7"/>
  <c r="S275" i="7"/>
  <c r="W275" i="7"/>
  <c r="S276" i="7"/>
  <c r="W276" i="7"/>
  <c r="S277" i="7"/>
  <c r="W277" i="7"/>
  <c r="S278" i="7"/>
  <c r="W278" i="7"/>
  <c r="S279" i="7"/>
  <c r="W279" i="7"/>
  <c r="S280" i="7"/>
  <c r="W280" i="7"/>
  <c r="S281" i="7"/>
  <c r="W281" i="7"/>
  <c r="S282" i="7"/>
  <c r="W282" i="7"/>
  <c r="S283" i="7"/>
  <c r="W283" i="7"/>
  <c r="S284" i="7"/>
  <c r="W284" i="7"/>
  <c r="S285" i="7"/>
  <c r="W285" i="7"/>
  <c r="S286" i="7"/>
  <c r="W286" i="7"/>
  <c r="S287" i="7"/>
  <c r="W287" i="7"/>
  <c r="S288" i="7"/>
  <c r="W288" i="7"/>
  <c r="S289" i="7"/>
  <c r="W289" i="7"/>
  <c r="S290" i="7"/>
  <c r="W290" i="7"/>
  <c r="S291" i="7"/>
  <c r="W291" i="7"/>
  <c r="S292" i="7"/>
  <c r="W292" i="7"/>
  <c r="S293" i="7"/>
  <c r="W293" i="7"/>
  <c r="S294" i="7"/>
  <c r="W294" i="7"/>
  <c r="S295" i="7"/>
  <c r="W295" i="7"/>
  <c r="S296" i="7"/>
  <c r="W296" i="7"/>
  <c r="S297" i="7"/>
  <c r="W297" i="7"/>
  <c r="S298" i="7"/>
  <c r="W298" i="7"/>
  <c r="S299" i="7"/>
  <c r="W299" i="7"/>
  <c r="S300" i="7"/>
  <c r="W300" i="7"/>
  <c r="S301" i="7"/>
  <c r="W301" i="7"/>
  <c r="S302" i="7"/>
  <c r="W302" i="7"/>
  <c r="S303" i="7"/>
  <c r="W303" i="7"/>
  <c r="S304" i="7"/>
  <c r="W304" i="7"/>
  <c r="S305" i="7"/>
  <c r="W305" i="7"/>
  <c r="S306" i="7"/>
  <c r="W306" i="7"/>
  <c r="S307" i="7"/>
  <c r="W307" i="7"/>
  <c r="S308" i="7"/>
  <c r="W308" i="7"/>
  <c r="S309" i="7"/>
  <c r="W309" i="7"/>
  <c r="S310" i="7"/>
  <c r="W310" i="7"/>
  <c r="S311" i="7"/>
  <c r="W311" i="7"/>
  <c r="S312" i="7"/>
  <c r="W312" i="7"/>
  <c r="S313" i="7"/>
  <c r="W313" i="7"/>
  <c r="S314" i="7"/>
  <c r="W314" i="7"/>
  <c r="S315" i="7"/>
  <c r="W315" i="7"/>
  <c r="S316" i="7"/>
  <c r="W316" i="7"/>
  <c r="S317" i="7"/>
  <c r="W317" i="7"/>
  <c r="S318" i="7"/>
  <c r="W318" i="7"/>
  <c r="S319" i="7"/>
  <c r="W319" i="7"/>
  <c r="S320" i="7"/>
  <c r="W320" i="7"/>
  <c r="S321" i="7"/>
  <c r="W321" i="7"/>
  <c r="S322" i="7"/>
  <c r="W322" i="7"/>
  <c r="S323" i="7"/>
  <c r="W323" i="7"/>
  <c r="S324" i="7"/>
  <c r="W324" i="7"/>
  <c r="S325" i="7"/>
  <c r="W325" i="7"/>
  <c r="S326" i="7"/>
  <c r="W326" i="7"/>
  <c r="S327" i="7"/>
  <c r="W327" i="7"/>
  <c r="S328" i="7"/>
  <c r="W328" i="7"/>
  <c r="S329" i="7"/>
  <c r="W329" i="7"/>
  <c r="S330" i="7"/>
  <c r="W330" i="7"/>
  <c r="S331" i="7"/>
  <c r="W331" i="7"/>
  <c r="S332" i="7"/>
  <c r="W332" i="7"/>
  <c r="S333" i="7"/>
  <c r="W333" i="7"/>
  <c r="S334" i="7"/>
  <c r="W334" i="7"/>
  <c r="S335" i="7"/>
  <c r="W335" i="7"/>
  <c r="S336" i="7"/>
  <c r="W336" i="7"/>
  <c r="S337" i="7"/>
  <c r="W337" i="7"/>
  <c r="S338" i="7"/>
  <c r="W338" i="7"/>
  <c r="S339" i="7"/>
  <c r="W339" i="7"/>
  <c r="S340" i="7"/>
  <c r="W340" i="7"/>
  <c r="S341" i="7"/>
  <c r="W341" i="7"/>
  <c r="S342" i="7"/>
  <c r="W342" i="7"/>
  <c r="S343" i="7"/>
  <c r="W343" i="7"/>
  <c r="S344" i="7"/>
  <c r="W344" i="7"/>
  <c r="S345" i="7"/>
  <c r="W345" i="7"/>
  <c r="S346" i="7"/>
  <c r="W346" i="7"/>
  <c r="S347" i="7"/>
  <c r="W347" i="7"/>
  <c r="S348" i="7"/>
  <c r="W348" i="7"/>
  <c r="S349" i="7"/>
  <c r="W349" i="7"/>
  <c r="S350" i="7"/>
  <c r="W350" i="7"/>
  <c r="S351" i="7"/>
  <c r="W351" i="7"/>
  <c r="S352" i="7"/>
  <c r="W352" i="7"/>
  <c r="S353" i="7"/>
  <c r="W353" i="7"/>
  <c r="S354" i="7"/>
  <c r="W354" i="7"/>
  <c r="S355" i="7"/>
  <c r="W355" i="7"/>
  <c r="S356" i="7"/>
  <c r="W356" i="7"/>
  <c r="S357" i="7"/>
  <c r="W357" i="7"/>
  <c r="S358" i="7"/>
  <c r="W358" i="7"/>
  <c r="S359" i="7"/>
  <c r="W359" i="7"/>
  <c r="S360" i="7"/>
  <c r="W360" i="7"/>
  <c r="S361" i="7"/>
  <c r="W361" i="7"/>
  <c r="S362" i="7"/>
  <c r="W362" i="7"/>
  <c r="S363" i="7"/>
  <c r="W363" i="7"/>
  <c r="S364" i="7"/>
  <c r="W364" i="7"/>
  <c r="S365" i="7"/>
  <c r="W365" i="7"/>
  <c r="S366" i="7"/>
  <c r="W366" i="7"/>
  <c r="S367" i="7"/>
  <c r="W367" i="7"/>
  <c r="S368" i="7"/>
  <c r="W368" i="7"/>
  <c r="S369" i="7"/>
  <c r="W369" i="7"/>
  <c r="S370" i="7"/>
  <c r="W370" i="7"/>
  <c r="S371" i="7"/>
  <c r="W371" i="7"/>
  <c r="S372" i="7"/>
  <c r="W372" i="7"/>
  <c r="S373" i="7"/>
  <c r="W373" i="7"/>
  <c r="S374" i="7"/>
  <c r="W374" i="7"/>
  <c r="S375" i="7"/>
  <c r="W375" i="7"/>
  <c r="S376" i="7"/>
  <c r="W376" i="7"/>
  <c r="S377" i="7"/>
  <c r="W377" i="7"/>
  <c r="S378" i="7"/>
  <c r="W378" i="7"/>
  <c r="S379" i="7"/>
  <c r="W379" i="7"/>
  <c r="S380" i="7"/>
  <c r="W380" i="7"/>
  <c r="S381" i="7"/>
  <c r="W381" i="7"/>
  <c r="S382" i="7"/>
  <c r="W382" i="7"/>
  <c r="S383" i="7"/>
  <c r="W383" i="7"/>
  <c r="S384" i="7"/>
  <c r="W384" i="7"/>
  <c r="S385" i="7"/>
  <c r="W385" i="7"/>
  <c r="S386" i="7"/>
  <c r="W386" i="7"/>
  <c r="K4" i="6"/>
  <c r="L4" i="6" s="1"/>
  <c r="K5" i="6"/>
  <c r="E14" i="7" s="1"/>
  <c r="E9" i="7"/>
  <c r="D17" i="7" s="1"/>
  <c r="C8" i="7"/>
  <c r="C49" i="7"/>
  <c r="E49" i="7"/>
  <c r="C50" i="7"/>
  <c r="E50" i="7" s="1"/>
  <c r="C51" i="7"/>
  <c r="E51" i="7" s="1"/>
  <c r="C53" i="7"/>
  <c r="E53" i="7"/>
  <c r="C55" i="7"/>
  <c r="E55" i="7" s="1"/>
  <c r="C56" i="7"/>
  <c r="E56" i="7" s="1"/>
  <c r="C57" i="7"/>
  <c r="E57" i="7"/>
  <c r="C58" i="7"/>
  <c r="E58" i="7" s="1"/>
  <c r="C59" i="7"/>
  <c r="E59" i="7" s="1"/>
  <c r="C60" i="7"/>
  <c r="E60" i="7" s="1"/>
  <c r="C61" i="7"/>
  <c r="E61" i="7" s="1"/>
  <c r="C62" i="7"/>
  <c r="E62" i="7" s="1"/>
  <c r="C63" i="7"/>
  <c r="E63" i="7" s="1"/>
  <c r="C64" i="7"/>
  <c r="E64" i="7" s="1"/>
  <c r="C65" i="7"/>
  <c r="E65" i="7"/>
  <c r="B65" i="7"/>
  <c r="B64" i="7"/>
  <c r="B63" i="7"/>
  <c r="B62" i="7"/>
  <c r="B61" i="7"/>
  <c r="B60" i="7"/>
  <c r="B59" i="7"/>
  <c r="B58" i="7"/>
  <c r="B57" i="7"/>
  <c r="B56" i="7"/>
  <c r="B55" i="7"/>
  <c r="B54" i="7"/>
  <c r="B53" i="7"/>
  <c r="B52" i="7"/>
  <c r="B51" i="7"/>
  <c r="B50" i="7"/>
  <c r="B49" i="7"/>
  <c r="E48" i="7"/>
  <c r="C42" i="7"/>
  <c r="L14" i="7" s="1"/>
  <c r="E42" i="7"/>
  <c r="L23" i="7"/>
  <c r="L27" i="7"/>
  <c r="L28" i="7"/>
  <c r="M19" i="7"/>
  <c r="M27" i="7" s="1"/>
  <c r="M23" i="7"/>
  <c r="K22" i="7"/>
  <c r="C24" i="7"/>
  <c r="F17" i="7"/>
  <c r="F12" i="7"/>
  <c r="AA8" i="7"/>
  <c r="S8" i="7"/>
  <c r="C6" i="7"/>
  <c r="M3" i="7"/>
  <c r="N3" i="7" s="1"/>
  <c r="O3" i="7" s="1"/>
  <c r="P3" i="7" s="1"/>
  <c r="K11" i="6"/>
  <c r="P11" i="6" s="1"/>
  <c r="K12" i="6"/>
  <c r="P12" i="6" s="1"/>
  <c r="H40" i="6"/>
  <c r="G40" i="6"/>
  <c r="F40" i="6"/>
  <c r="H39" i="6"/>
  <c r="G39" i="6"/>
  <c r="F39" i="6"/>
  <c r="H38" i="6"/>
  <c r="G38" i="6"/>
  <c r="F38" i="6"/>
  <c r="H37" i="6"/>
  <c r="G37" i="6"/>
  <c r="F37" i="6"/>
  <c r="H36" i="6"/>
  <c r="G36" i="6"/>
  <c r="F36" i="6"/>
  <c r="H35" i="6"/>
  <c r="G35" i="6"/>
  <c r="F35" i="6"/>
  <c r="H34" i="6"/>
  <c r="G34" i="6"/>
  <c r="F34" i="6"/>
  <c r="H33" i="6"/>
  <c r="G33" i="6"/>
  <c r="F33" i="6"/>
  <c r="H32" i="6"/>
  <c r="G32" i="6"/>
  <c r="F32" i="6"/>
  <c r="H31" i="6"/>
  <c r="G31" i="6"/>
  <c r="F31" i="6"/>
  <c r="H30" i="6"/>
  <c r="G30" i="6"/>
  <c r="F30" i="6"/>
  <c r="H28" i="6"/>
  <c r="G28" i="6"/>
  <c r="F28" i="6"/>
  <c r="H26" i="6"/>
  <c r="G26" i="6"/>
  <c r="F26" i="6"/>
  <c r="H25" i="6"/>
  <c r="G25" i="6"/>
  <c r="F25" i="6"/>
  <c r="H24" i="6"/>
  <c r="G24" i="6"/>
  <c r="F24" i="6"/>
  <c r="J13" i="6"/>
  <c r="L3" i="6"/>
  <c r="C10" i="4"/>
  <c r="C9" i="4"/>
  <c r="C7" i="4"/>
  <c r="I3" i="4"/>
  <c r="E3" i="4"/>
  <c r="B3" i="4"/>
  <c r="J2" i="4"/>
  <c r="C2" i="4"/>
  <c r="AE129" i="7" l="1"/>
  <c r="AE125" i="7"/>
  <c r="AE121" i="7"/>
  <c r="AE117" i="7"/>
  <c r="AE113" i="7"/>
  <c r="AE109" i="7"/>
  <c r="AE105" i="7"/>
  <c r="AE101" i="7"/>
  <c r="AE97" i="7"/>
  <c r="AE93" i="7"/>
  <c r="AE89" i="7"/>
  <c r="AE85" i="7"/>
  <c r="AE81" i="7"/>
  <c r="AE77" i="7"/>
  <c r="AE73" i="7"/>
  <c r="AE69" i="7"/>
  <c r="AE65" i="7"/>
  <c r="AE61" i="7"/>
  <c r="AE57" i="7"/>
  <c r="AE53" i="7"/>
  <c r="AE49" i="7"/>
  <c r="AE45" i="7"/>
  <c r="AE41" i="7"/>
  <c r="AE37" i="7"/>
  <c r="AE33" i="7"/>
  <c r="AE29" i="7"/>
  <c r="AE143" i="7"/>
  <c r="AE139" i="7"/>
  <c r="AE135" i="7"/>
  <c r="AE131" i="7"/>
  <c r="AE127" i="7"/>
  <c r="AE123" i="7"/>
  <c r="AE119" i="7"/>
  <c r="AE115" i="7"/>
  <c r="AE111" i="7"/>
  <c r="AE107" i="7"/>
  <c r="AE103" i="7"/>
  <c r="AE99" i="7"/>
  <c r="AE95" i="7"/>
  <c r="AE91" i="7"/>
  <c r="AE87" i="7"/>
  <c r="AE83" i="7"/>
  <c r="AE79" i="7"/>
  <c r="AE75" i="7"/>
  <c r="AE71" i="7"/>
  <c r="AE67" i="7"/>
  <c r="AE63" i="7"/>
  <c r="AE59" i="7"/>
  <c r="AE55" i="7"/>
  <c r="AE51" i="7"/>
  <c r="AE47" i="7"/>
  <c r="AE43" i="7"/>
  <c r="AE39" i="7"/>
  <c r="AE35" i="7"/>
  <c r="AE31" i="7"/>
  <c r="E13" i="7"/>
  <c r="L32" i="7"/>
  <c r="M14" i="7"/>
  <c r="V279" i="7"/>
  <c r="H19" i="6"/>
  <c r="G19" i="6"/>
  <c r="F19" i="6"/>
  <c r="C34" i="7"/>
  <c r="I19" i="6"/>
  <c r="V330" i="7"/>
  <c r="V357" i="7"/>
  <c r="V177" i="7"/>
  <c r="S4" i="7"/>
  <c r="V360" i="7" s="1"/>
  <c r="K25" i="7"/>
  <c r="F22" i="7"/>
  <c r="J15" i="4"/>
  <c r="N19" i="7"/>
  <c r="V382" i="7"/>
  <c r="V374" i="7"/>
  <c r="V366" i="7"/>
  <c r="V358" i="7"/>
  <c r="V341" i="7"/>
  <c r="V328" i="7"/>
  <c r="V325" i="7"/>
  <c r="V309" i="7"/>
  <c r="V296" i="7"/>
  <c r="V277" i="7"/>
  <c r="V264" i="7"/>
  <c r="V261" i="7"/>
  <c r="V226" i="7"/>
  <c r="V194" i="7"/>
  <c r="E21" i="7"/>
  <c r="V363" i="7"/>
  <c r="V355" i="7"/>
  <c r="V240" i="7"/>
  <c r="V208" i="7"/>
  <c r="V150" i="7"/>
  <c r="V123" i="7"/>
  <c r="M28" i="7"/>
  <c r="E23" i="7"/>
  <c r="K26" i="7" s="1"/>
  <c r="C12" i="7"/>
  <c r="V386" i="7"/>
  <c r="V378" i="7"/>
  <c r="V370" i="7"/>
  <c r="V362" i="7"/>
  <c r="V354" i="7"/>
  <c r="V336" i="7"/>
  <c r="V333" i="7"/>
  <c r="V320" i="7"/>
  <c r="V317" i="7"/>
  <c r="V304" i="7"/>
  <c r="V301" i="7"/>
  <c r="V288" i="7"/>
  <c r="V285" i="7"/>
  <c r="V272" i="7"/>
  <c r="V269" i="7"/>
  <c r="V256" i="7"/>
  <c r="V242" i="7"/>
  <c r="V210" i="7"/>
  <c r="V174" i="7"/>
  <c r="V159" i="7"/>
  <c r="J8" i="7"/>
  <c r="AA4" i="7"/>
  <c r="AD51" i="7" s="1"/>
  <c r="AE7" i="7" s="1"/>
  <c r="K13" i="6"/>
  <c r="K6" i="6" s="1"/>
  <c r="K7" i="6" s="1"/>
  <c r="V345" i="7"/>
  <c r="V337" i="7"/>
  <c r="V329" i="7"/>
  <c r="V321" i="7"/>
  <c r="V313" i="7"/>
  <c r="V305" i="7"/>
  <c r="V297" i="7"/>
  <c r="V289" i="7"/>
  <c r="V281" i="7"/>
  <c r="V273" i="7"/>
  <c r="V265" i="7"/>
  <c r="V257" i="7"/>
  <c r="V249" i="7"/>
  <c r="V241" i="7"/>
  <c r="V233" i="7"/>
  <c r="V225" i="7"/>
  <c r="V217" i="7"/>
  <c r="V209" i="7"/>
  <c r="V201" i="7"/>
  <c r="V193" i="7"/>
  <c r="V179" i="7"/>
  <c r="V154" i="7"/>
  <c r="V151" i="7"/>
  <c r="V131" i="7"/>
  <c r="V124" i="7"/>
  <c r="V75" i="7"/>
  <c r="V342" i="7"/>
  <c r="V334" i="7"/>
  <c r="V326" i="7"/>
  <c r="V318" i="7"/>
  <c r="V310" i="7"/>
  <c r="V302" i="7"/>
  <c r="V294" i="7"/>
  <c r="V286" i="7"/>
  <c r="V278" i="7"/>
  <c r="V270" i="7"/>
  <c r="V262" i="7"/>
  <c r="V254" i="7"/>
  <c r="V246" i="7"/>
  <c r="V238" i="7"/>
  <c r="V230" i="7"/>
  <c r="V222" i="7"/>
  <c r="V214" i="7"/>
  <c r="V206" i="7"/>
  <c r="V198" i="7"/>
  <c r="V190" i="7"/>
  <c r="V166" i="7"/>
  <c r="V134" i="7"/>
  <c r="V110" i="7"/>
  <c r="V107" i="7"/>
  <c r="V67" i="7"/>
  <c r="V347" i="7"/>
  <c r="V339" i="7"/>
  <c r="V331" i="7"/>
  <c r="V323" i="7"/>
  <c r="V315" i="7"/>
  <c r="V307" i="7"/>
  <c r="V299" i="7"/>
  <c r="V291" i="7"/>
  <c r="V283" i="7"/>
  <c r="V275" i="7"/>
  <c r="V267" i="7"/>
  <c r="V259" i="7"/>
  <c r="V251" i="7"/>
  <c r="V243" i="7"/>
  <c r="V235" i="7"/>
  <c r="V227" i="7"/>
  <c r="V219" i="7"/>
  <c r="V211" i="7"/>
  <c r="V203" i="7"/>
  <c r="V195" i="7"/>
  <c r="V187" i="7"/>
  <c r="V181" i="7"/>
  <c r="V175" i="7"/>
  <c r="V172" i="7"/>
  <c r="V169" i="7"/>
  <c r="V147" i="7"/>
  <c r="V103" i="7"/>
  <c r="V253" i="7"/>
  <c r="V245" i="7"/>
  <c r="V237" i="7"/>
  <c r="V229" i="7"/>
  <c r="V221" i="7"/>
  <c r="V213" i="7"/>
  <c r="V205" i="7"/>
  <c r="V197" i="7"/>
  <c r="V189" i="7"/>
  <c r="V183" i="7"/>
  <c r="V146" i="7"/>
  <c r="V119" i="7"/>
  <c r="V99" i="7"/>
  <c r="V62" i="7"/>
  <c r="V43" i="7"/>
  <c r="V27" i="7"/>
  <c r="V247" i="7"/>
  <c r="V239" i="7"/>
  <c r="V231" i="7"/>
  <c r="V223" i="7"/>
  <c r="V215" i="7"/>
  <c r="V207" i="7"/>
  <c r="V199" i="7"/>
  <c r="V191" i="7"/>
  <c r="V164" i="7"/>
  <c r="V161" i="7"/>
  <c r="V158" i="7"/>
  <c r="V142" i="7"/>
  <c r="V135" i="7"/>
  <c r="V115" i="7"/>
  <c r="V108" i="7"/>
  <c r="V91" i="7"/>
  <c r="P13" i="6"/>
  <c r="E45" i="6" s="1"/>
  <c r="V340" i="7"/>
  <c r="V332" i="7"/>
  <c r="V324" i="7"/>
  <c r="V316" i="7"/>
  <c r="V308" i="7"/>
  <c r="V300" i="7"/>
  <c r="V292" i="7"/>
  <c r="V284" i="7"/>
  <c r="V276" i="7"/>
  <c r="V268" i="7"/>
  <c r="V260" i="7"/>
  <c r="V252" i="7"/>
  <c r="V244" i="7"/>
  <c r="V236" i="7"/>
  <c r="V228" i="7"/>
  <c r="V220" i="7"/>
  <c r="V212" i="7"/>
  <c r="V204" i="7"/>
  <c r="V196" i="7"/>
  <c r="V188" i="7"/>
  <c r="V185" i="7"/>
  <c r="V182" i="7"/>
  <c r="V170" i="7"/>
  <c r="V145" i="7"/>
  <c r="V118" i="7"/>
  <c r="V94" i="7"/>
  <c r="V83" i="7"/>
  <c r="E15" i="7"/>
  <c r="V186" i="7"/>
  <c r="V178" i="7"/>
  <c r="V171" i="7"/>
  <c r="V156" i="7"/>
  <c r="V143" i="7"/>
  <c r="V139" i="7"/>
  <c r="V70" i="7"/>
  <c r="V184" i="7"/>
  <c r="V176" i="7"/>
  <c r="V167" i="7"/>
  <c r="V163" i="7"/>
  <c r="V148" i="7"/>
  <c r="V132" i="7"/>
  <c r="V127" i="7"/>
  <c r="V116" i="7"/>
  <c r="V111" i="7"/>
  <c r="V100" i="7"/>
  <c r="V95" i="7"/>
  <c r="V78" i="7"/>
  <c r="V34" i="7"/>
  <c r="V42" i="7"/>
  <c r="V50" i="7"/>
  <c r="V58" i="7"/>
  <c r="V66" i="7"/>
  <c r="V74" i="7"/>
  <c r="V82" i="7"/>
  <c r="V90" i="7"/>
  <c r="V98" i="7"/>
  <c r="V106" i="7"/>
  <c r="V114" i="7"/>
  <c r="V122" i="7"/>
  <c r="V130" i="7"/>
  <c r="V138" i="7"/>
  <c r="V31" i="7"/>
  <c r="V39" i="7"/>
  <c r="V47" i="7"/>
  <c r="V55" i="7"/>
  <c r="V63" i="7"/>
  <c r="V71" i="7"/>
  <c r="V79" i="7"/>
  <c r="V87" i="7"/>
  <c r="V28" i="7"/>
  <c r="V36" i="7"/>
  <c r="V44" i="7"/>
  <c r="V52" i="7"/>
  <c r="V60" i="7"/>
  <c r="V68" i="7"/>
  <c r="V76" i="7"/>
  <c r="V84" i="7"/>
  <c r="V92" i="7"/>
  <c r="V33" i="7"/>
  <c r="V41" i="7"/>
  <c r="V49" i="7"/>
  <c r="V57" i="7"/>
  <c r="V65" i="7"/>
  <c r="V73" i="7"/>
  <c r="V81" i="7"/>
  <c r="V89" i="7"/>
  <c r="V97" i="7"/>
  <c r="V105" i="7"/>
  <c r="V113" i="7"/>
  <c r="V121" i="7"/>
  <c r="V129" i="7"/>
  <c r="V137" i="7"/>
  <c r="V30" i="7"/>
  <c r="V38" i="7"/>
  <c r="V46" i="7"/>
  <c r="V32" i="7"/>
  <c r="V40" i="7"/>
  <c r="V48" i="7"/>
  <c r="V56" i="7"/>
  <c r="V64" i="7"/>
  <c r="V72" i="7"/>
  <c r="V80" i="7"/>
  <c r="V88" i="7"/>
  <c r="V96" i="7"/>
  <c r="V104" i="7"/>
  <c r="V112" i="7"/>
  <c r="V120" i="7"/>
  <c r="V128" i="7"/>
  <c r="V136" i="7"/>
  <c r="V144" i="7"/>
  <c r="V152" i="7"/>
  <c r="V160" i="7"/>
  <c r="V168" i="7"/>
  <c r="T27" i="7"/>
  <c r="V29" i="7"/>
  <c r="V37" i="7"/>
  <c r="V45" i="7"/>
  <c r="V53" i="7"/>
  <c r="V61" i="7"/>
  <c r="V69" i="7"/>
  <c r="V77" i="7"/>
  <c r="V85" i="7"/>
  <c r="V93" i="7"/>
  <c r="V101" i="7"/>
  <c r="V109" i="7"/>
  <c r="V117" i="7"/>
  <c r="V125" i="7"/>
  <c r="V133" i="7"/>
  <c r="V141" i="7"/>
  <c r="V149" i="7"/>
  <c r="V157" i="7"/>
  <c r="V165" i="7"/>
  <c r="V173" i="7"/>
  <c r="V86" i="7"/>
  <c r="V54" i="7"/>
  <c r="V51" i="7"/>
  <c r="AD153" i="7"/>
  <c r="AD217" i="7"/>
  <c r="AD82" i="7"/>
  <c r="AD146" i="7"/>
  <c r="AD324" i="7"/>
  <c r="AD167" i="7"/>
  <c r="AD237" i="7"/>
  <c r="AD304" i="7"/>
  <c r="V102" i="7" l="1"/>
  <c r="V263" i="7"/>
  <c r="V192" i="7"/>
  <c r="V361" i="7"/>
  <c r="E24" i="7"/>
  <c r="V312" i="7"/>
  <c r="V365" i="7"/>
  <c r="V282" i="7"/>
  <c r="L5" i="6"/>
  <c r="V343" i="7"/>
  <c r="AD186" i="7"/>
  <c r="AD111" i="7"/>
  <c r="AE12" i="7" s="1"/>
  <c r="AD62" i="7"/>
  <c r="F23" i="7"/>
  <c r="F24" i="7" s="1"/>
  <c r="E41" i="7" s="1"/>
  <c r="V266" i="7"/>
  <c r="V327" i="7"/>
  <c r="AD260" i="7"/>
  <c r="AD129" i="7"/>
  <c r="AD238" i="7"/>
  <c r="AD317" i="7"/>
  <c r="AD253" i="7"/>
  <c r="AD47" i="7"/>
  <c r="AD112" i="7"/>
  <c r="AD140" i="7"/>
  <c r="AD281" i="7"/>
  <c r="AD208" i="7"/>
  <c r="AD48" i="7"/>
  <c r="E76" i="7"/>
  <c r="V153" i="7"/>
  <c r="V274" i="7"/>
  <c r="V335" i="7"/>
  <c r="AD141" i="7"/>
  <c r="V346" i="7"/>
  <c r="V368" i="7"/>
  <c r="AD68" i="7"/>
  <c r="AD105" i="7"/>
  <c r="AD77" i="7"/>
  <c r="AD173" i="7"/>
  <c r="V338" i="7"/>
  <c r="V271" i="7"/>
  <c r="AD83" i="7"/>
  <c r="AD262" i="7"/>
  <c r="AD174" i="7"/>
  <c r="J17" i="4"/>
  <c r="AD86" i="7"/>
  <c r="AD273" i="7"/>
  <c r="AD138" i="7"/>
  <c r="AD89" i="7"/>
  <c r="AD277" i="7"/>
  <c r="AD175" i="7"/>
  <c r="AD328" i="7"/>
  <c r="AD264" i="7"/>
  <c r="AD132" i="7"/>
  <c r="AD202" i="7"/>
  <c r="AD156" i="7"/>
  <c r="AD286" i="7"/>
  <c r="AD126" i="7"/>
  <c r="AD305" i="7"/>
  <c r="AD218" i="7"/>
  <c r="AD54" i="7"/>
  <c r="AD284" i="7"/>
  <c r="AD205" i="7"/>
  <c r="AD197" i="7"/>
  <c r="AD135" i="7"/>
  <c r="AE14" i="7" s="1"/>
  <c r="AD71" i="7"/>
  <c r="AD232" i="7"/>
  <c r="AD168" i="7"/>
  <c r="AD106" i="7"/>
  <c r="AD42" i="7"/>
  <c r="AD101" i="7"/>
  <c r="AD37" i="7"/>
  <c r="AD198" i="7"/>
  <c r="AD136" i="7"/>
  <c r="AD72" i="7"/>
  <c r="AD241" i="7"/>
  <c r="AD177" i="7"/>
  <c r="AD107" i="7"/>
  <c r="AD43" i="7"/>
  <c r="V352" i="7"/>
  <c r="AD247" i="7"/>
  <c r="AD151" i="7"/>
  <c r="AD333" i="7"/>
  <c r="AD269" i="7"/>
  <c r="AD159" i="7"/>
  <c r="AE16" i="7" s="1"/>
  <c r="AD320" i="7"/>
  <c r="AD256" i="7"/>
  <c r="AD78" i="7"/>
  <c r="AD195" i="7"/>
  <c r="AE19" i="7" s="1"/>
  <c r="AD154" i="7"/>
  <c r="AD278" i="7"/>
  <c r="AD121" i="7"/>
  <c r="AD297" i="7"/>
  <c r="AD199" i="7"/>
  <c r="AD49" i="7"/>
  <c r="AD276" i="7"/>
  <c r="AD148" i="7"/>
  <c r="AD189" i="7"/>
  <c r="AD127" i="7"/>
  <c r="AD63" i="7"/>
  <c r="AE8" i="7" s="1"/>
  <c r="AD224" i="7"/>
  <c r="AD160" i="7"/>
  <c r="AD98" i="7"/>
  <c r="AD34" i="7"/>
  <c r="AD93" i="7"/>
  <c r="AD29" i="7"/>
  <c r="AD190" i="7"/>
  <c r="AD128" i="7"/>
  <c r="AD64" i="7"/>
  <c r="AD233" i="7"/>
  <c r="AD169" i="7"/>
  <c r="AD99" i="7"/>
  <c r="AE11" i="7" s="1"/>
  <c r="AD35" i="7"/>
  <c r="AD325" i="7"/>
  <c r="AD261" i="7"/>
  <c r="AD145" i="7"/>
  <c r="AD312" i="7"/>
  <c r="AD239" i="7"/>
  <c r="AD73" i="7"/>
  <c r="AD188" i="7"/>
  <c r="AD134" i="7"/>
  <c r="AD270" i="7"/>
  <c r="AD116" i="7"/>
  <c r="AD289" i="7"/>
  <c r="AD183" i="7"/>
  <c r="AE18" i="7" s="1"/>
  <c r="AD44" i="7"/>
  <c r="AD268" i="7"/>
  <c r="AD110" i="7"/>
  <c r="AD181" i="7"/>
  <c r="AD119" i="7"/>
  <c r="AD55" i="7"/>
  <c r="AD216" i="7"/>
  <c r="AD152" i="7"/>
  <c r="AD90" i="7"/>
  <c r="AD147" i="7"/>
  <c r="AE15" i="7" s="1"/>
  <c r="AD85" i="7"/>
  <c r="AD246" i="7"/>
  <c r="AD182" i="7"/>
  <c r="AD120" i="7"/>
  <c r="AD56" i="7"/>
  <c r="AD225" i="7"/>
  <c r="AD161" i="7"/>
  <c r="AD91" i="7"/>
  <c r="AD27" i="7"/>
  <c r="AE5" i="7" s="1"/>
  <c r="E34" i="7"/>
  <c r="L6" i="7"/>
  <c r="M6" i="7" s="1"/>
  <c r="N6" i="7" s="1"/>
  <c r="O6" i="7" s="1"/>
  <c r="P6" i="7" s="1"/>
  <c r="V35" i="7"/>
  <c r="V180" i="7"/>
  <c r="W17" i="7" s="1"/>
  <c r="V356" i="7"/>
  <c r="V380" i="7"/>
  <c r="V202" i="7"/>
  <c r="V348" i="7"/>
  <c r="V364" i="7"/>
  <c r="V234" i="7"/>
  <c r="V372" i="7"/>
  <c r="V369" i="7"/>
  <c r="V290" i="7"/>
  <c r="V126" i="7"/>
  <c r="V287" i="7"/>
  <c r="V351" i="7"/>
  <c r="V200" i="7"/>
  <c r="V376" i="7"/>
  <c r="AD309" i="7"/>
  <c r="AD179" i="7"/>
  <c r="AD100" i="7"/>
  <c r="AD39" i="7"/>
  <c r="AE6" i="7" s="1"/>
  <c r="AD74" i="7"/>
  <c r="AD166" i="7"/>
  <c r="AD104" i="7"/>
  <c r="AD40" i="7"/>
  <c r="AD209" i="7"/>
  <c r="AD139" i="7"/>
  <c r="AD75" i="7"/>
  <c r="AE9" i="7" s="1"/>
  <c r="V373" i="7"/>
  <c r="V162" i="7"/>
  <c r="V298" i="7"/>
  <c r="V295" i="7"/>
  <c r="V359" i="7"/>
  <c r="V216" i="7"/>
  <c r="V384" i="7"/>
  <c r="AD231" i="7"/>
  <c r="AE22" i="7" s="1"/>
  <c r="AD124" i="7"/>
  <c r="AD165" i="7"/>
  <c r="AD69" i="7"/>
  <c r="AD81" i="7"/>
  <c r="AD70" i="7"/>
  <c r="AD308" i="7"/>
  <c r="AD31" i="7"/>
  <c r="AD61" i="7"/>
  <c r="AD201" i="7"/>
  <c r="N27" i="7"/>
  <c r="N28" i="7"/>
  <c r="N23" i="7"/>
  <c r="O19" i="7"/>
  <c r="V377" i="7"/>
  <c r="V218" i="7"/>
  <c r="V306" i="7"/>
  <c r="V303" i="7"/>
  <c r="V367" i="7"/>
  <c r="V224" i="7"/>
  <c r="W21" i="7" s="1"/>
  <c r="V140" i="7"/>
  <c r="W14" i="7" s="1"/>
  <c r="AD227" i="7"/>
  <c r="AD254" i="7"/>
  <c r="AD316" i="7"/>
  <c r="AD103" i="7"/>
  <c r="AD133" i="7"/>
  <c r="AD301" i="7"/>
  <c r="AD288" i="7"/>
  <c r="AD245" i="7"/>
  <c r="AD243" i="7"/>
  <c r="AE23" i="7" s="1"/>
  <c r="AD265" i="7"/>
  <c r="AD236" i="7"/>
  <c r="AD157" i="7"/>
  <c r="AD192" i="7"/>
  <c r="AD66" i="7"/>
  <c r="AD222" i="7"/>
  <c r="AD32" i="7"/>
  <c r="AD293" i="7"/>
  <c r="AD219" i="7"/>
  <c r="AE21" i="7" s="1"/>
  <c r="AD76" i="7"/>
  <c r="AD280" i="7"/>
  <c r="AD142" i="7"/>
  <c r="AD235" i="7"/>
  <c r="AD170" i="7"/>
  <c r="AD65" i="7"/>
  <c r="AD220" i="7"/>
  <c r="AD321" i="7"/>
  <c r="AD257" i="7"/>
  <c r="AD113" i="7"/>
  <c r="AD300" i="7"/>
  <c r="AD226" i="7"/>
  <c r="AD41" i="7"/>
  <c r="AD149" i="7"/>
  <c r="AD87" i="7"/>
  <c r="AE10" i="7" s="1"/>
  <c r="AD248" i="7"/>
  <c r="AD184" i="7"/>
  <c r="AD122" i="7"/>
  <c r="AD58" i="7"/>
  <c r="AD117" i="7"/>
  <c r="AD53" i="7"/>
  <c r="AD214" i="7"/>
  <c r="AD150" i="7"/>
  <c r="AD88" i="7"/>
  <c r="AB27" i="7"/>
  <c r="AD193" i="7"/>
  <c r="AD123" i="7"/>
  <c r="AE13" i="7" s="1"/>
  <c r="AD59" i="7"/>
  <c r="V371" i="7"/>
  <c r="V280" i="7"/>
  <c r="V344" i="7"/>
  <c r="V349" i="7"/>
  <c r="V381" i="7"/>
  <c r="V250" i="7"/>
  <c r="V314" i="7"/>
  <c r="V59" i="7"/>
  <c r="W7" i="7" s="1"/>
  <c r="V155" i="7"/>
  <c r="W15" i="7" s="1"/>
  <c r="V311" i="7"/>
  <c r="V375" i="7"/>
  <c r="V232" i="7"/>
  <c r="C33" i="7"/>
  <c r="E27" i="6"/>
  <c r="E17" i="6"/>
  <c r="E18" i="6" s="1"/>
  <c r="I16" i="6"/>
  <c r="E29" i="6"/>
  <c r="H16" i="6"/>
  <c r="G16" i="6"/>
  <c r="F16" i="6"/>
  <c r="N14" i="7"/>
  <c r="O14" i="7" s="1"/>
  <c r="P14" i="7" s="1"/>
  <c r="M32" i="7"/>
  <c r="AD296" i="7"/>
  <c r="AD57" i="7"/>
  <c r="AD252" i="7"/>
  <c r="AD200" i="7"/>
  <c r="AD230" i="7"/>
  <c r="AD229" i="7"/>
  <c r="AD204" i="7"/>
  <c r="AD172" i="7"/>
  <c r="AD52" i="7"/>
  <c r="AD118" i="7"/>
  <c r="AD46" i="7"/>
  <c r="AD95" i="7"/>
  <c r="AD130" i="7"/>
  <c r="AD125" i="7"/>
  <c r="AD158" i="7"/>
  <c r="AD96" i="7"/>
  <c r="AD131" i="7"/>
  <c r="AD67" i="7"/>
  <c r="AD285" i="7"/>
  <c r="AD191" i="7"/>
  <c r="AD336" i="7"/>
  <c r="AD272" i="7"/>
  <c r="AD137" i="7"/>
  <c r="AD212" i="7"/>
  <c r="AD163" i="7"/>
  <c r="AD60" i="7"/>
  <c r="AD210" i="7"/>
  <c r="AD313" i="7"/>
  <c r="AD228" i="7"/>
  <c r="AD108" i="7"/>
  <c r="AD292" i="7"/>
  <c r="AD207" i="7"/>
  <c r="AE20" i="7" s="1"/>
  <c r="AD36" i="7"/>
  <c r="AD143" i="7"/>
  <c r="AD79" i="7"/>
  <c r="AD240" i="7"/>
  <c r="AD176" i="7"/>
  <c r="AD114" i="7"/>
  <c r="AD50" i="7"/>
  <c r="AD109" i="7"/>
  <c r="AD45" i="7"/>
  <c r="AD206" i="7"/>
  <c r="AD144" i="7"/>
  <c r="AD80" i="7"/>
  <c r="AD249" i="7"/>
  <c r="AD185" i="7"/>
  <c r="AD115" i="7"/>
  <c r="V379" i="7"/>
  <c r="V293" i="7"/>
  <c r="V350" i="7"/>
  <c r="V353" i="7"/>
  <c r="V385" i="7"/>
  <c r="V258" i="7"/>
  <c r="V322" i="7"/>
  <c r="V255" i="7"/>
  <c r="V319" i="7"/>
  <c r="V383" i="7"/>
  <c r="V248" i="7"/>
  <c r="W18" i="7"/>
  <c r="AD97" i="7"/>
  <c r="AD203" i="7"/>
  <c r="AD221" i="7"/>
  <c r="AD267" i="7"/>
  <c r="AD274" i="7"/>
  <c r="AD294" i="7"/>
  <c r="AD310" i="7"/>
  <c r="AD326" i="7"/>
  <c r="AD329" i="7"/>
  <c r="AD343" i="7"/>
  <c r="AD351" i="7"/>
  <c r="AD359" i="7"/>
  <c r="AD367" i="7"/>
  <c r="AD375" i="7"/>
  <c r="AD383" i="7"/>
  <c r="AD94" i="7"/>
  <c r="AD178" i="7"/>
  <c r="AD196" i="7"/>
  <c r="AD211" i="7"/>
  <c r="AD271" i="7"/>
  <c r="AD291" i="7"/>
  <c r="AD307" i="7"/>
  <c r="AD323" i="7"/>
  <c r="AD332" i="7"/>
  <c r="AD335" i="7"/>
  <c r="AD338" i="7"/>
  <c r="AD346" i="7"/>
  <c r="AD354" i="7"/>
  <c r="AD362" i="7"/>
  <c r="AD370" i="7"/>
  <c r="AD378" i="7"/>
  <c r="AD386" i="7"/>
  <c r="AD171" i="7"/>
  <c r="AE17" i="7" s="1"/>
  <c r="AD244" i="7"/>
  <c r="AD251" i="7"/>
  <c r="AD258" i="7"/>
  <c r="AD298" i="7"/>
  <c r="AD314" i="7"/>
  <c r="AD341" i="7"/>
  <c r="AD349" i="7"/>
  <c r="AD357" i="7"/>
  <c r="AD365" i="7"/>
  <c r="AD373" i="7"/>
  <c r="AD381" i="7"/>
  <c r="AD33" i="7"/>
  <c r="AD84" i="7"/>
  <c r="AD102" i="7"/>
  <c r="AD164" i="7"/>
  <c r="AD215" i="7"/>
  <c r="AD255" i="7"/>
  <c r="AE24" i="7" s="1"/>
  <c r="AD275" i="7"/>
  <c r="AD282" i="7"/>
  <c r="AD295" i="7"/>
  <c r="AD311" i="7"/>
  <c r="AD327" i="7"/>
  <c r="AD330" i="7"/>
  <c r="AD344" i="7"/>
  <c r="AD352" i="7"/>
  <c r="AD360" i="7"/>
  <c r="AD368" i="7"/>
  <c r="AD376" i="7"/>
  <c r="AD384" i="7"/>
  <c r="AD30" i="7"/>
  <c r="AD92" i="7"/>
  <c r="AD194" i="7"/>
  <c r="AD234" i="7"/>
  <c r="AD279" i="7"/>
  <c r="AD302" i="7"/>
  <c r="AD318" i="7"/>
  <c r="AD339" i="7"/>
  <c r="AD347" i="7"/>
  <c r="AD355" i="7"/>
  <c r="AD363" i="7"/>
  <c r="AD371" i="7"/>
  <c r="AD379" i="7"/>
  <c r="AD187" i="7"/>
  <c r="AD223" i="7"/>
  <c r="AD242" i="7"/>
  <c r="AD259" i="7"/>
  <c r="AD266" i="7"/>
  <c r="AD299" i="7"/>
  <c r="AD315" i="7"/>
  <c r="AD342" i="7"/>
  <c r="AD350" i="7"/>
  <c r="AD358" i="7"/>
  <c r="AD366" i="7"/>
  <c r="AD374" i="7"/>
  <c r="AD382" i="7"/>
  <c r="AD38" i="7"/>
  <c r="AD162" i="7"/>
  <c r="AD180" i="7"/>
  <c r="AD213" i="7"/>
  <c r="AD263" i="7"/>
  <c r="AD283" i="7"/>
  <c r="AD290" i="7"/>
  <c r="AD306" i="7"/>
  <c r="AD322" i="7"/>
  <c r="AD331" i="7"/>
  <c r="AD334" i="7"/>
  <c r="AD337" i="7"/>
  <c r="AD345" i="7"/>
  <c r="AD353" i="7"/>
  <c r="AD361" i="7"/>
  <c r="AD369" i="7"/>
  <c r="AD377" i="7"/>
  <c r="AD385" i="7"/>
  <c r="AD28" i="7"/>
  <c r="AD155" i="7"/>
  <c r="AD250" i="7"/>
  <c r="AD287" i="7"/>
  <c r="AD303" i="7"/>
  <c r="AD319" i="7"/>
  <c r="AD340" i="7"/>
  <c r="AD348" i="7"/>
  <c r="AD356" i="7"/>
  <c r="AD364" i="7"/>
  <c r="AD372" i="7"/>
  <c r="AD380" i="7"/>
  <c r="X27" i="7"/>
  <c r="T28" i="7" s="1"/>
  <c r="U27" i="7"/>
  <c r="W8" i="7"/>
  <c r="W16" i="7"/>
  <c r="W13" i="7"/>
  <c r="W6" i="7"/>
  <c r="E18" i="7"/>
  <c r="K21" i="7"/>
  <c r="K35" i="7" s="1"/>
  <c r="W10" i="7"/>
  <c r="W11" i="7"/>
  <c r="W5" i="7"/>
  <c r="W9" i="7"/>
  <c r="W12" i="7"/>
  <c r="W24" i="7" l="1"/>
  <c r="AF27" i="7"/>
  <c r="AB28" i="7" s="1"/>
  <c r="AC28" i="7" s="1"/>
  <c r="W22" i="7"/>
  <c r="AC27" i="7"/>
  <c r="AD5" i="7" s="1"/>
  <c r="C41" i="7"/>
  <c r="N13" i="7" s="1"/>
  <c r="W20" i="7"/>
  <c r="W19" i="7"/>
  <c r="W23" i="7"/>
  <c r="O32" i="7"/>
  <c r="O28" i="7"/>
  <c r="P19" i="7"/>
  <c r="O23" i="7"/>
  <c r="O27" i="7"/>
  <c r="I18" i="6"/>
  <c r="E20" i="6"/>
  <c r="I29" i="6" s="1"/>
  <c r="H18" i="6"/>
  <c r="G18" i="6"/>
  <c r="F18" i="6"/>
  <c r="N32" i="7"/>
  <c r="G29" i="6"/>
  <c r="F29" i="6"/>
  <c r="H29" i="6"/>
  <c r="C54" i="7"/>
  <c r="D16" i="4"/>
  <c r="D15" i="4"/>
  <c r="C8" i="4"/>
  <c r="H17" i="6"/>
  <c r="G17" i="6"/>
  <c r="I17" i="6"/>
  <c r="F17" i="6"/>
  <c r="C52" i="7"/>
  <c r="H27" i="6"/>
  <c r="G27" i="6"/>
  <c r="F27" i="6"/>
  <c r="E41" i="6"/>
  <c r="J29" i="6" s="1"/>
  <c r="C36" i="7"/>
  <c r="C35" i="7"/>
  <c r="E33" i="7"/>
  <c r="L5" i="7"/>
  <c r="AF28" i="7"/>
  <c r="AB29" i="7" s="1"/>
  <c r="X28" i="7"/>
  <c r="T29" i="7" s="1"/>
  <c r="U28" i="7"/>
  <c r="F18" i="7"/>
  <c r="D18" i="7"/>
  <c r="P13" i="7" l="1"/>
  <c r="P31" i="7" s="1"/>
  <c r="O13" i="7"/>
  <c r="O31" i="7" s="1"/>
  <c r="L13" i="7"/>
  <c r="L31" i="7" s="1"/>
  <c r="M13" i="7"/>
  <c r="M31" i="7" s="1"/>
  <c r="I27" i="6"/>
  <c r="J27" i="6"/>
  <c r="C37" i="7"/>
  <c r="D52" i="7" s="1"/>
  <c r="J19" i="4"/>
  <c r="D17" i="4"/>
  <c r="D20" i="4" s="1"/>
  <c r="E17" i="4" s="1"/>
  <c r="E52" i="7"/>
  <c r="C67" i="7"/>
  <c r="P32" i="7"/>
  <c r="P23" i="7"/>
  <c r="P27" i="7"/>
  <c r="P28" i="7"/>
  <c r="E54" i="7"/>
  <c r="I32" i="6"/>
  <c r="I35" i="6"/>
  <c r="I38" i="6"/>
  <c r="I30" i="6"/>
  <c r="I33" i="6"/>
  <c r="I25" i="6"/>
  <c r="I36" i="6"/>
  <c r="I28" i="6"/>
  <c r="I20" i="6"/>
  <c r="I39" i="6"/>
  <c r="I31" i="6"/>
  <c r="H20" i="6"/>
  <c r="E43" i="6"/>
  <c r="I34" i="6"/>
  <c r="I26" i="6"/>
  <c r="G20" i="6"/>
  <c r="I40" i="6"/>
  <c r="I37" i="6"/>
  <c r="F20" i="6"/>
  <c r="I24" i="6"/>
  <c r="J16" i="4"/>
  <c r="J18" i="4"/>
  <c r="L7" i="7"/>
  <c r="M5" i="7"/>
  <c r="L8" i="7"/>
  <c r="E35" i="7"/>
  <c r="E36" i="7"/>
  <c r="J38" i="6"/>
  <c r="J30" i="6"/>
  <c r="J41" i="6"/>
  <c r="J33" i="6"/>
  <c r="J25" i="6"/>
  <c r="I41" i="6"/>
  <c r="J36" i="6"/>
  <c r="J28" i="6"/>
  <c r="J31" i="6"/>
  <c r="H41" i="6"/>
  <c r="J39" i="6"/>
  <c r="G41" i="6"/>
  <c r="J34" i="6"/>
  <c r="J26" i="6"/>
  <c r="C38" i="7"/>
  <c r="F41" i="6"/>
  <c r="J37" i="6"/>
  <c r="J35" i="6"/>
  <c r="J40" i="6"/>
  <c r="J32" i="6"/>
  <c r="J24" i="6"/>
  <c r="N31" i="7"/>
  <c r="X29" i="7"/>
  <c r="T30" i="7" s="1"/>
  <c r="U29" i="7"/>
  <c r="AF29" i="7"/>
  <c r="AB30" i="7" s="1"/>
  <c r="AC29" i="7"/>
  <c r="D54" i="7" l="1"/>
  <c r="E15" i="4"/>
  <c r="E16" i="4"/>
  <c r="D67" i="7"/>
  <c r="J20" i="4"/>
  <c r="K18" i="4" s="1"/>
  <c r="E37" i="7"/>
  <c r="E67" i="7"/>
  <c r="L10" i="7"/>
  <c r="M10" i="7" s="1"/>
  <c r="N10" i="7" s="1"/>
  <c r="O10" i="7" s="1"/>
  <c r="P10" i="7" s="1"/>
  <c r="D38" i="7"/>
  <c r="E38" i="7"/>
  <c r="N5" i="7"/>
  <c r="M7" i="7"/>
  <c r="M8" i="7"/>
  <c r="L9" i="7"/>
  <c r="N3" i="6"/>
  <c r="E50" i="6"/>
  <c r="N6" i="6" s="1"/>
  <c r="D62" i="7"/>
  <c r="D58" i="7"/>
  <c r="D50" i="7"/>
  <c r="D59" i="7"/>
  <c r="D55" i="7"/>
  <c r="D65" i="7"/>
  <c r="D61" i="7"/>
  <c r="D57" i="7"/>
  <c r="D53" i="7"/>
  <c r="D49" i="7"/>
  <c r="D64" i="7"/>
  <c r="D60" i="7"/>
  <c r="D56" i="7"/>
  <c r="D63" i="7"/>
  <c r="C39" i="7"/>
  <c r="D51" i="7"/>
  <c r="AF30" i="7"/>
  <c r="AB31" i="7" s="1"/>
  <c r="AC30" i="7"/>
  <c r="X30" i="7"/>
  <c r="T31" i="7" s="1"/>
  <c r="U30" i="7"/>
  <c r="F38" i="7" l="1"/>
  <c r="E20" i="4"/>
  <c r="K17" i="4"/>
  <c r="K19" i="4"/>
  <c r="K15" i="4"/>
  <c r="K16" i="4"/>
  <c r="M9" i="7"/>
  <c r="M11" i="7" s="1"/>
  <c r="M12" i="7" s="1"/>
  <c r="E39" i="7"/>
  <c r="E71" i="7" s="1"/>
  <c r="O5" i="7"/>
  <c r="N7" i="7"/>
  <c r="N8" i="7"/>
  <c r="N5" i="6"/>
  <c r="N4" i="6"/>
  <c r="N7" i="6"/>
  <c r="D39" i="7"/>
  <c r="C40" i="7"/>
  <c r="C11" i="7" s="1"/>
  <c r="C45" i="7"/>
  <c r="C43" i="7"/>
  <c r="C44" i="7" s="1"/>
  <c r="L11" i="7"/>
  <c r="X31" i="7"/>
  <c r="T32" i="7" s="1"/>
  <c r="U31" i="7"/>
  <c r="AF31" i="7"/>
  <c r="AB32" i="7" s="1"/>
  <c r="AC31" i="7"/>
  <c r="M30" i="7" l="1"/>
  <c r="M35" i="7" s="1"/>
  <c r="F39" i="7"/>
  <c r="K20" i="4"/>
  <c r="E45" i="7"/>
  <c r="E43" i="7"/>
  <c r="E44" i="7" s="1"/>
  <c r="M15" i="7"/>
  <c r="M16" i="7" s="1"/>
  <c r="M17" i="7"/>
  <c r="E40" i="7"/>
  <c r="N9" i="7"/>
  <c r="N11" i="7" s="1"/>
  <c r="L30" i="7"/>
  <c r="L12" i="7"/>
  <c r="L17" i="7"/>
  <c r="L15" i="7"/>
  <c r="L16" i="7" s="1"/>
  <c r="O7" i="7"/>
  <c r="P5" i="7"/>
  <c r="O8" i="7"/>
  <c r="G71" i="7"/>
  <c r="E72" i="7"/>
  <c r="E73" i="7" s="1"/>
  <c r="F71" i="7"/>
  <c r="AF32" i="7"/>
  <c r="AB33" i="7" s="1"/>
  <c r="AC32" i="7"/>
  <c r="X32" i="7"/>
  <c r="T33" i="7" s="1"/>
  <c r="U32" i="7"/>
  <c r="M33" i="7" l="1"/>
  <c r="M34" i="7" s="1"/>
  <c r="O9" i="7"/>
  <c r="O11" i="7" s="1"/>
  <c r="L35" i="7"/>
  <c r="L33" i="7"/>
  <c r="L34" i="7" s="1"/>
  <c r="P7" i="7"/>
  <c r="P8" i="7"/>
  <c r="N30" i="7"/>
  <c r="N12" i="7"/>
  <c r="N15" i="7"/>
  <c r="N16" i="7" s="1"/>
  <c r="N17" i="7"/>
  <c r="X33" i="7"/>
  <c r="T34" i="7" s="1"/>
  <c r="U33" i="7"/>
  <c r="AF33" i="7"/>
  <c r="AB34" i="7" s="1"/>
  <c r="AC33" i="7"/>
  <c r="N33" i="7" l="1"/>
  <c r="N34" i="7" s="1"/>
  <c r="N35" i="7"/>
  <c r="P9" i="7"/>
  <c r="P11" i="7" s="1"/>
  <c r="O12" i="7"/>
  <c r="O30" i="7"/>
  <c r="O17" i="7"/>
  <c r="O15" i="7"/>
  <c r="O16" i="7" s="1"/>
  <c r="AF34" i="7"/>
  <c r="AB35" i="7" s="1"/>
  <c r="AC34" i="7"/>
  <c r="X34" i="7"/>
  <c r="T35" i="7" s="1"/>
  <c r="U34" i="7"/>
  <c r="O33" i="7" l="1"/>
  <c r="O34" i="7" s="1"/>
  <c r="O35" i="7"/>
  <c r="P12" i="7"/>
  <c r="P17" i="7"/>
  <c r="P30" i="7"/>
  <c r="P15" i="7"/>
  <c r="P16" i="7" s="1"/>
  <c r="X35" i="7"/>
  <c r="T36" i="7" s="1"/>
  <c r="U35" i="7"/>
  <c r="AF35" i="7"/>
  <c r="AB36" i="7" s="1"/>
  <c r="AC35" i="7"/>
  <c r="P35" i="7" l="1"/>
  <c r="K39" i="7" s="1"/>
  <c r="P33" i="7"/>
  <c r="P34" i="7" s="1"/>
  <c r="AF36" i="7"/>
  <c r="AB37" i="7" s="1"/>
  <c r="AC36" i="7"/>
  <c r="X36" i="7"/>
  <c r="T37" i="7" s="1"/>
  <c r="U36" i="7"/>
  <c r="K38" i="7" l="1"/>
  <c r="K37" i="7"/>
  <c r="X37" i="7"/>
  <c r="T38" i="7" s="1"/>
  <c r="U37" i="7"/>
  <c r="AF37" i="7"/>
  <c r="AB38" i="7" s="1"/>
  <c r="AC37" i="7"/>
  <c r="AF38" i="7" l="1"/>
  <c r="AC38" i="7"/>
  <c r="X38" i="7"/>
  <c r="U38" i="7"/>
  <c r="V5" i="7" s="1"/>
  <c r="AB39" i="7" l="1"/>
  <c r="AF5" i="7"/>
  <c r="T39" i="7"/>
  <c r="X5" i="7"/>
  <c r="X39" i="7" l="1"/>
  <c r="T40" i="7" s="1"/>
  <c r="U39" i="7"/>
  <c r="AF39" i="7"/>
  <c r="AB40" i="7" s="1"/>
  <c r="AC39" i="7"/>
  <c r="AD6" i="7" s="1"/>
  <c r="X40" i="7" l="1"/>
  <c r="T41" i="7" s="1"/>
  <c r="U40" i="7"/>
  <c r="AF40" i="7"/>
  <c r="AB41" i="7" s="1"/>
  <c r="AC40" i="7"/>
  <c r="X41" i="7" l="1"/>
  <c r="T42" i="7" s="1"/>
  <c r="U41" i="7"/>
  <c r="AF41" i="7"/>
  <c r="AB42" i="7" s="1"/>
  <c r="AC41" i="7"/>
  <c r="X42" i="7" l="1"/>
  <c r="T43" i="7" s="1"/>
  <c r="U42" i="7"/>
  <c r="AF42" i="7"/>
  <c r="AB43" i="7" s="1"/>
  <c r="AC42" i="7"/>
  <c r="X43" i="7" l="1"/>
  <c r="T44" i="7" s="1"/>
  <c r="U43" i="7"/>
  <c r="AF43" i="7"/>
  <c r="AB44" i="7" s="1"/>
  <c r="AC43" i="7"/>
  <c r="X44" i="7" l="1"/>
  <c r="T45" i="7" s="1"/>
  <c r="U44" i="7"/>
  <c r="AF44" i="7"/>
  <c r="AB45" i="7" s="1"/>
  <c r="AC44" i="7"/>
  <c r="AF45" i="7" l="1"/>
  <c r="AB46" i="7" s="1"/>
  <c r="AC45" i="7"/>
  <c r="X45" i="7"/>
  <c r="T46" i="7" s="1"/>
  <c r="U45" i="7"/>
  <c r="AF46" i="7" l="1"/>
  <c r="AB47" i="7" s="1"/>
  <c r="AC46" i="7"/>
  <c r="X46" i="7"/>
  <c r="T47" i="7" s="1"/>
  <c r="U46" i="7"/>
  <c r="X47" i="7" l="1"/>
  <c r="T48" i="7" s="1"/>
  <c r="U47" i="7"/>
  <c r="AF47" i="7"/>
  <c r="AB48" i="7" s="1"/>
  <c r="AC47" i="7"/>
  <c r="X48" i="7" l="1"/>
  <c r="T49" i="7" s="1"/>
  <c r="U48" i="7"/>
  <c r="AF48" i="7"/>
  <c r="AB49" i="7" s="1"/>
  <c r="AC48" i="7"/>
  <c r="AF49" i="7" l="1"/>
  <c r="AB50" i="7" s="1"/>
  <c r="AC49" i="7"/>
  <c r="X49" i="7"/>
  <c r="T50" i="7" s="1"/>
  <c r="U49" i="7"/>
  <c r="X50" i="7" l="1"/>
  <c r="U50" i="7"/>
  <c r="V6" i="7" s="1"/>
  <c r="AF50" i="7"/>
  <c r="AC50" i="7"/>
  <c r="AB51" i="7" l="1"/>
  <c r="AF6" i="7"/>
  <c r="T51" i="7"/>
  <c r="X6" i="7"/>
  <c r="X51" i="7" l="1"/>
  <c r="T52" i="7" s="1"/>
  <c r="U51" i="7"/>
  <c r="AF51" i="7"/>
  <c r="AB52" i="7" s="1"/>
  <c r="AC51" i="7"/>
  <c r="AD7" i="7" s="1"/>
  <c r="AF52" i="7" l="1"/>
  <c r="AB53" i="7" s="1"/>
  <c r="AC52" i="7"/>
  <c r="X52" i="7"/>
  <c r="T53" i="7" s="1"/>
  <c r="U52" i="7"/>
  <c r="X53" i="7" l="1"/>
  <c r="T54" i="7" s="1"/>
  <c r="U53" i="7"/>
  <c r="AF53" i="7"/>
  <c r="AB54" i="7" s="1"/>
  <c r="AC53" i="7"/>
  <c r="AF54" i="7" l="1"/>
  <c r="AB55" i="7" s="1"/>
  <c r="AC54" i="7"/>
  <c r="X54" i="7"/>
  <c r="T55" i="7" s="1"/>
  <c r="U54" i="7"/>
  <c r="X55" i="7" l="1"/>
  <c r="T56" i="7" s="1"/>
  <c r="U55" i="7"/>
  <c r="AF55" i="7"/>
  <c r="AB56" i="7" s="1"/>
  <c r="AC55" i="7"/>
  <c r="AF56" i="7" l="1"/>
  <c r="AB57" i="7" s="1"/>
  <c r="AC56" i="7"/>
  <c r="X56" i="7"/>
  <c r="T57" i="7" s="1"/>
  <c r="U56" i="7"/>
  <c r="X57" i="7" l="1"/>
  <c r="T58" i="7" s="1"/>
  <c r="U57" i="7"/>
  <c r="AF57" i="7"/>
  <c r="AB58" i="7" s="1"/>
  <c r="AC57" i="7"/>
  <c r="AF58" i="7" l="1"/>
  <c r="AB59" i="7" s="1"/>
  <c r="AC58" i="7"/>
  <c r="X58" i="7"/>
  <c r="T59" i="7" s="1"/>
  <c r="U58" i="7"/>
  <c r="X59" i="7" l="1"/>
  <c r="T60" i="7" s="1"/>
  <c r="U59" i="7"/>
  <c r="AF59" i="7"/>
  <c r="AB60" i="7" s="1"/>
  <c r="AC59" i="7"/>
  <c r="AF60" i="7" l="1"/>
  <c r="AB61" i="7" s="1"/>
  <c r="AC60" i="7"/>
  <c r="X60" i="7"/>
  <c r="T61" i="7" s="1"/>
  <c r="U60" i="7"/>
  <c r="X61" i="7" l="1"/>
  <c r="T62" i="7" s="1"/>
  <c r="U61" i="7"/>
  <c r="AF61" i="7"/>
  <c r="AB62" i="7" s="1"/>
  <c r="AC61" i="7"/>
  <c r="AF62" i="7" l="1"/>
  <c r="AC62" i="7"/>
  <c r="X62" i="7"/>
  <c r="U62" i="7"/>
  <c r="V7" i="7" s="1"/>
  <c r="T63" i="7" l="1"/>
  <c r="X7" i="7"/>
  <c r="AB63" i="7"/>
  <c r="AF7" i="7"/>
  <c r="AF63" i="7" l="1"/>
  <c r="AB64" i="7" s="1"/>
  <c r="AC63" i="7"/>
  <c r="AD8" i="7" s="1"/>
  <c r="X63" i="7"/>
  <c r="T64" i="7" s="1"/>
  <c r="U63" i="7"/>
  <c r="X64" i="7" l="1"/>
  <c r="T65" i="7" s="1"/>
  <c r="U64" i="7"/>
  <c r="AF64" i="7"/>
  <c r="AB65" i="7" s="1"/>
  <c r="AC64" i="7"/>
  <c r="AF65" i="7" l="1"/>
  <c r="AB66" i="7" s="1"/>
  <c r="AC65" i="7"/>
  <c r="X65" i="7"/>
  <c r="T66" i="7" s="1"/>
  <c r="U65" i="7"/>
  <c r="X66" i="7" l="1"/>
  <c r="T67" i="7" s="1"/>
  <c r="U66" i="7"/>
  <c r="AF66" i="7"/>
  <c r="AB67" i="7" s="1"/>
  <c r="AC66" i="7"/>
  <c r="AF67" i="7" l="1"/>
  <c r="AB68" i="7" s="1"/>
  <c r="AC67" i="7"/>
  <c r="X67" i="7"/>
  <c r="T68" i="7" s="1"/>
  <c r="U67" i="7"/>
  <c r="X68" i="7" l="1"/>
  <c r="T69" i="7" s="1"/>
  <c r="U68" i="7"/>
  <c r="AF68" i="7"/>
  <c r="AB69" i="7" s="1"/>
  <c r="AC68" i="7"/>
  <c r="AF69" i="7" l="1"/>
  <c r="AB70" i="7" s="1"/>
  <c r="AC69" i="7"/>
  <c r="X69" i="7"/>
  <c r="T70" i="7" s="1"/>
  <c r="U69" i="7"/>
  <c r="X70" i="7" l="1"/>
  <c r="T71" i="7" s="1"/>
  <c r="U70" i="7"/>
  <c r="AF70" i="7"/>
  <c r="AB71" i="7" s="1"/>
  <c r="AC70" i="7"/>
  <c r="AF71" i="7" l="1"/>
  <c r="AB72" i="7" s="1"/>
  <c r="AC71" i="7"/>
  <c r="X71" i="7"/>
  <c r="T72" i="7" s="1"/>
  <c r="U71" i="7"/>
  <c r="X72" i="7" l="1"/>
  <c r="T73" i="7" s="1"/>
  <c r="U72" i="7"/>
  <c r="AF72" i="7"/>
  <c r="AB73" i="7" s="1"/>
  <c r="AC72" i="7"/>
  <c r="AF73" i="7" l="1"/>
  <c r="AB74" i="7" s="1"/>
  <c r="AC73" i="7"/>
  <c r="X73" i="7"/>
  <c r="T74" i="7" s="1"/>
  <c r="U73" i="7"/>
  <c r="X74" i="7" l="1"/>
  <c r="U74" i="7"/>
  <c r="V8" i="7" s="1"/>
  <c r="AF74" i="7"/>
  <c r="AC74" i="7"/>
  <c r="AB75" i="7" l="1"/>
  <c r="AF8" i="7"/>
  <c r="T75" i="7"/>
  <c r="X8" i="7"/>
  <c r="X75" i="7" l="1"/>
  <c r="T76" i="7" s="1"/>
  <c r="U75" i="7"/>
  <c r="AF75" i="7"/>
  <c r="AB76" i="7" s="1"/>
  <c r="AC75" i="7"/>
  <c r="AD9" i="7" s="1"/>
  <c r="AF76" i="7" l="1"/>
  <c r="AB77" i="7" s="1"/>
  <c r="AC76" i="7"/>
  <c r="X76" i="7"/>
  <c r="T77" i="7" s="1"/>
  <c r="U76" i="7"/>
  <c r="X77" i="7" l="1"/>
  <c r="T78" i="7" s="1"/>
  <c r="U77" i="7"/>
  <c r="AF77" i="7"/>
  <c r="AB78" i="7" s="1"/>
  <c r="AC77" i="7"/>
  <c r="AF78" i="7" l="1"/>
  <c r="AB79" i="7" s="1"/>
  <c r="AC78" i="7"/>
  <c r="X78" i="7"/>
  <c r="T79" i="7" s="1"/>
  <c r="U78" i="7"/>
  <c r="X79" i="7" l="1"/>
  <c r="T80" i="7" s="1"/>
  <c r="U79" i="7"/>
  <c r="AF79" i="7"/>
  <c r="AB80" i="7" s="1"/>
  <c r="AC79" i="7"/>
  <c r="AF80" i="7" l="1"/>
  <c r="AB81" i="7" s="1"/>
  <c r="AC80" i="7"/>
  <c r="X80" i="7"/>
  <c r="T81" i="7" s="1"/>
  <c r="U80" i="7"/>
  <c r="X81" i="7" l="1"/>
  <c r="T82" i="7" s="1"/>
  <c r="U81" i="7"/>
  <c r="AF81" i="7"/>
  <c r="AB82" i="7" s="1"/>
  <c r="AC81" i="7"/>
  <c r="AF82" i="7" l="1"/>
  <c r="AB83" i="7" s="1"/>
  <c r="AC82" i="7"/>
  <c r="X82" i="7"/>
  <c r="T83" i="7" s="1"/>
  <c r="U82" i="7"/>
  <c r="X83" i="7" l="1"/>
  <c r="T84" i="7" s="1"/>
  <c r="U83" i="7"/>
  <c r="AF83" i="7"/>
  <c r="AB84" i="7" s="1"/>
  <c r="AC83" i="7"/>
  <c r="AF84" i="7" l="1"/>
  <c r="AB85" i="7" s="1"/>
  <c r="AC84" i="7"/>
  <c r="X84" i="7"/>
  <c r="T85" i="7" s="1"/>
  <c r="U84" i="7"/>
  <c r="X85" i="7" l="1"/>
  <c r="T86" i="7" s="1"/>
  <c r="U85" i="7"/>
  <c r="AF85" i="7"/>
  <c r="AB86" i="7" s="1"/>
  <c r="AC85" i="7"/>
  <c r="AF86" i="7" l="1"/>
  <c r="AC86" i="7"/>
  <c r="X86" i="7"/>
  <c r="U86" i="7"/>
  <c r="V9" i="7" s="1"/>
  <c r="T87" i="7" l="1"/>
  <c r="X9" i="7"/>
  <c r="AB87" i="7"/>
  <c r="AF9" i="7"/>
  <c r="AF87" i="7" l="1"/>
  <c r="AB88" i="7" s="1"/>
  <c r="AC87" i="7"/>
  <c r="AD10" i="7" s="1"/>
  <c r="X87" i="7"/>
  <c r="T88" i="7" s="1"/>
  <c r="U87" i="7"/>
  <c r="X88" i="7" l="1"/>
  <c r="T89" i="7" s="1"/>
  <c r="U88" i="7"/>
  <c r="AF88" i="7"/>
  <c r="AB89" i="7" s="1"/>
  <c r="AC88" i="7"/>
  <c r="AF89" i="7" l="1"/>
  <c r="AB90" i="7" s="1"/>
  <c r="AC89" i="7"/>
  <c r="X89" i="7"/>
  <c r="T90" i="7" s="1"/>
  <c r="U89" i="7"/>
  <c r="X90" i="7" l="1"/>
  <c r="T91" i="7" s="1"/>
  <c r="U90" i="7"/>
  <c r="AF90" i="7"/>
  <c r="AB91" i="7" s="1"/>
  <c r="AC90" i="7"/>
  <c r="AF91" i="7" l="1"/>
  <c r="AB92" i="7" s="1"/>
  <c r="AC91" i="7"/>
  <c r="X91" i="7"/>
  <c r="T92" i="7" s="1"/>
  <c r="U91" i="7"/>
  <c r="X92" i="7" l="1"/>
  <c r="T93" i="7" s="1"/>
  <c r="U92" i="7"/>
  <c r="AF92" i="7"/>
  <c r="AB93" i="7" s="1"/>
  <c r="AC92" i="7"/>
  <c r="AF93" i="7" l="1"/>
  <c r="AB94" i="7" s="1"/>
  <c r="AC93" i="7"/>
  <c r="X93" i="7"/>
  <c r="T94" i="7" s="1"/>
  <c r="U93" i="7"/>
  <c r="X94" i="7" l="1"/>
  <c r="T95" i="7" s="1"/>
  <c r="U94" i="7"/>
  <c r="AF94" i="7"/>
  <c r="AB95" i="7" s="1"/>
  <c r="AC94" i="7"/>
  <c r="AF95" i="7" l="1"/>
  <c r="AB96" i="7" s="1"/>
  <c r="AC95" i="7"/>
  <c r="X95" i="7"/>
  <c r="T96" i="7" s="1"/>
  <c r="U95" i="7"/>
  <c r="X96" i="7" l="1"/>
  <c r="T97" i="7" s="1"/>
  <c r="U96" i="7"/>
  <c r="AF96" i="7"/>
  <c r="AB97" i="7" s="1"/>
  <c r="AC96" i="7"/>
  <c r="AF97" i="7" l="1"/>
  <c r="AB98" i="7" s="1"/>
  <c r="AC97" i="7"/>
  <c r="X97" i="7"/>
  <c r="T98" i="7" s="1"/>
  <c r="U97" i="7"/>
  <c r="X98" i="7" l="1"/>
  <c r="U98" i="7"/>
  <c r="V10" i="7" s="1"/>
  <c r="AF98" i="7"/>
  <c r="AC98" i="7"/>
  <c r="AB99" i="7" l="1"/>
  <c r="AF10" i="7"/>
  <c r="T99" i="7"/>
  <c r="X10" i="7"/>
  <c r="X99" i="7" l="1"/>
  <c r="T100" i="7" s="1"/>
  <c r="U99" i="7"/>
  <c r="AF99" i="7"/>
  <c r="AB100" i="7" s="1"/>
  <c r="AC99" i="7"/>
  <c r="AD11" i="7" s="1"/>
  <c r="AF100" i="7" l="1"/>
  <c r="AB101" i="7" s="1"/>
  <c r="AC100" i="7"/>
  <c r="X100" i="7"/>
  <c r="T101" i="7" s="1"/>
  <c r="U100" i="7"/>
  <c r="X101" i="7" l="1"/>
  <c r="T102" i="7" s="1"/>
  <c r="U101" i="7"/>
  <c r="AF101" i="7"/>
  <c r="AB102" i="7" s="1"/>
  <c r="AC101" i="7"/>
  <c r="AF102" i="7" l="1"/>
  <c r="AB103" i="7" s="1"/>
  <c r="AC102" i="7"/>
  <c r="X102" i="7"/>
  <c r="T103" i="7" s="1"/>
  <c r="U102" i="7"/>
  <c r="X103" i="7" l="1"/>
  <c r="T104" i="7" s="1"/>
  <c r="U103" i="7"/>
  <c r="AF103" i="7"/>
  <c r="AB104" i="7" s="1"/>
  <c r="AC103" i="7"/>
  <c r="AF104" i="7" l="1"/>
  <c r="AB105" i="7" s="1"/>
  <c r="AC104" i="7"/>
  <c r="X104" i="7"/>
  <c r="T105" i="7" s="1"/>
  <c r="U104" i="7"/>
  <c r="X105" i="7" l="1"/>
  <c r="T106" i="7" s="1"/>
  <c r="U105" i="7"/>
  <c r="AF105" i="7"/>
  <c r="AB106" i="7" s="1"/>
  <c r="AC105" i="7"/>
  <c r="AF106" i="7" l="1"/>
  <c r="AB107" i="7" s="1"/>
  <c r="AC106" i="7"/>
  <c r="X106" i="7"/>
  <c r="T107" i="7" s="1"/>
  <c r="U106" i="7"/>
  <c r="X107" i="7" l="1"/>
  <c r="T108" i="7" s="1"/>
  <c r="U107" i="7"/>
  <c r="AF107" i="7"/>
  <c r="AB108" i="7" s="1"/>
  <c r="AC107" i="7"/>
  <c r="AF108" i="7" l="1"/>
  <c r="AB109" i="7" s="1"/>
  <c r="AC108" i="7"/>
  <c r="X108" i="7"/>
  <c r="T109" i="7" s="1"/>
  <c r="U108" i="7"/>
  <c r="X109" i="7" l="1"/>
  <c r="T110" i="7" s="1"/>
  <c r="U109" i="7"/>
  <c r="AF109" i="7"/>
  <c r="AB110" i="7" s="1"/>
  <c r="AC109" i="7"/>
  <c r="AF110" i="7" l="1"/>
  <c r="AC110" i="7"/>
  <c r="X110" i="7"/>
  <c r="U110" i="7"/>
  <c r="V11" i="7" s="1"/>
  <c r="T111" i="7" l="1"/>
  <c r="X11" i="7"/>
  <c r="AB111" i="7"/>
  <c r="AF11" i="7"/>
  <c r="AF111" i="7" l="1"/>
  <c r="AB112" i="7" s="1"/>
  <c r="AC111" i="7"/>
  <c r="AD12" i="7" s="1"/>
  <c r="X111" i="7"/>
  <c r="T112" i="7" s="1"/>
  <c r="U111" i="7"/>
  <c r="X112" i="7" l="1"/>
  <c r="T113" i="7" s="1"/>
  <c r="U112" i="7"/>
  <c r="AF112" i="7"/>
  <c r="AB113" i="7" s="1"/>
  <c r="AC112" i="7"/>
  <c r="AF113" i="7" l="1"/>
  <c r="AB114" i="7" s="1"/>
  <c r="AC113" i="7"/>
  <c r="X113" i="7"/>
  <c r="T114" i="7" s="1"/>
  <c r="U113" i="7"/>
  <c r="X114" i="7" l="1"/>
  <c r="T115" i="7" s="1"/>
  <c r="U114" i="7"/>
  <c r="AF114" i="7"/>
  <c r="AB115" i="7" s="1"/>
  <c r="AC114" i="7"/>
  <c r="AF115" i="7" l="1"/>
  <c r="AB116" i="7" s="1"/>
  <c r="AC115" i="7"/>
  <c r="X115" i="7"/>
  <c r="T116" i="7" s="1"/>
  <c r="U115" i="7"/>
  <c r="X116" i="7" l="1"/>
  <c r="T117" i="7" s="1"/>
  <c r="U116" i="7"/>
  <c r="AF116" i="7"/>
  <c r="AB117" i="7" s="1"/>
  <c r="AC116" i="7"/>
  <c r="AF117" i="7" l="1"/>
  <c r="AB118" i="7" s="1"/>
  <c r="AC117" i="7"/>
  <c r="X117" i="7"/>
  <c r="T118" i="7" s="1"/>
  <c r="U117" i="7"/>
  <c r="X118" i="7" l="1"/>
  <c r="T119" i="7" s="1"/>
  <c r="U118" i="7"/>
  <c r="AF118" i="7"/>
  <c r="AB119" i="7" s="1"/>
  <c r="AC118" i="7"/>
  <c r="AF119" i="7" l="1"/>
  <c r="AB120" i="7" s="1"/>
  <c r="AC119" i="7"/>
  <c r="X119" i="7"/>
  <c r="T120" i="7" s="1"/>
  <c r="U119" i="7"/>
  <c r="X120" i="7" l="1"/>
  <c r="T121" i="7" s="1"/>
  <c r="U120" i="7"/>
  <c r="AF120" i="7"/>
  <c r="AB121" i="7" s="1"/>
  <c r="AC120" i="7"/>
  <c r="AF121" i="7" l="1"/>
  <c r="AB122" i="7" s="1"/>
  <c r="AC121" i="7"/>
  <c r="X121" i="7"/>
  <c r="T122" i="7" s="1"/>
  <c r="U121" i="7"/>
  <c r="X122" i="7" l="1"/>
  <c r="U122" i="7"/>
  <c r="V12" i="7" s="1"/>
  <c r="AF122" i="7"/>
  <c r="AC122" i="7"/>
  <c r="AB123" i="7" l="1"/>
  <c r="AF12" i="7"/>
  <c r="T123" i="7"/>
  <c r="X12" i="7"/>
  <c r="X123" i="7" l="1"/>
  <c r="T124" i="7" s="1"/>
  <c r="U123" i="7"/>
  <c r="AF123" i="7"/>
  <c r="AB124" i="7" s="1"/>
  <c r="AC123" i="7"/>
  <c r="AD13" i="7" s="1"/>
  <c r="AF124" i="7" l="1"/>
  <c r="AB125" i="7" s="1"/>
  <c r="AC124" i="7"/>
  <c r="X124" i="7"/>
  <c r="T125" i="7" s="1"/>
  <c r="U124" i="7"/>
  <c r="X125" i="7" l="1"/>
  <c r="T126" i="7" s="1"/>
  <c r="U125" i="7"/>
  <c r="AF125" i="7"/>
  <c r="AB126" i="7" s="1"/>
  <c r="AC125" i="7"/>
  <c r="AF126" i="7" l="1"/>
  <c r="AB127" i="7" s="1"/>
  <c r="AC126" i="7"/>
  <c r="X126" i="7"/>
  <c r="T127" i="7" s="1"/>
  <c r="U126" i="7"/>
  <c r="X127" i="7" l="1"/>
  <c r="T128" i="7" s="1"/>
  <c r="U127" i="7"/>
  <c r="AF127" i="7"/>
  <c r="AB128" i="7" s="1"/>
  <c r="AC127" i="7"/>
  <c r="AF128" i="7" l="1"/>
  <c r="AB129" i="7" s="1"/>
  <c r="AC128" i="7"/>
  <c r="X128" i="7"/>
  <c r="T129" i="7" s="1"/>
  <c r="U128" i="7"/>
  <c r="X129" i="7" l="1"/>
  <c r="T130" i="7" s="1"/>
  <c r="U129" i="7"/>
  <c r="AF129" i="7"/>
  <c r="AB130" i="7" s="1"/>
  <c r="AC129" i="7"/>
  <c r="AF130" i="7" l="1"/>
  <c r="AB131" i="7" s="1"/>
  <c r="AC130" i="7"/>
  <c r="X130" i="7"/>
  <c r="T131" i="7" s="1"/>
  <c r="U130" i="7"/>
  <c r="X131" i="7" l="1"/>
  <c r="T132" i="7" s="1"/>
  <c r="U131" i="7"/>
  <c r="AF131" i="7"/>
  <c r="AB132" i="7" s="1"/>
  <c r="AC131" i="7"/>
  <c r="AF132" i="7" l="1"/>
  <c r="AB133" i="7" s="1"/>
  <c r="AC132" i="7"/>
  <c r="X132" i="7"/>
  <c r="T133" i="7" s="1"/>
  <c r="U132" i="7"/>
  <c r="X133" i="7" l="1"/>
  <c r="T134" i="7" s="1"/>
  <c r="U133" i="7"/>
  <c r="AF133" i="7"/>
  <c r="AB134" i="7" s="1"/>
  <c r="AC133" i="7"/>
  <c r="AF134" i="7" l="1"/>
  <c r="AC134" i="7"/>
  <c r="X134" i="7"/>
  <c r="U134" i="7"/>
  <c r="V13" i="7" s="1"/>
  <c r="T135" i="7" l="1"/>
  <c r="X13" i="7"/>
  <c r="AB135" i="7"/>
  <c r="AF13" i="7"/>
  <c r="AF135" i="7" l="1"/>
  <c r="AB136" i="7" s="1"/>
  <c r="AC135" i="7"/>
  <c r="AD14" i="7" s="1"/>
  <c r="X135" i="7"/>
  <c r="T136" i="7" s="1"/>
  <c r="U135" i="7"/>
  <c r="X136" i="7" l="1"/>
  <c r="T137" i="7" s="1"/>
  <c r="U136" i="7"/>
  <c r="AF136" i="7"/>
  <c r="AB137" i="7" s="1"/>
  <c r="AC136" i="7"/>
  <c r="AF137" i="7" l="1"/>
  <c r="AB138" i="7" s="1"/>
  <c r="AC137" i="7"/>
  <c r="X137" i="7"/>
  <c r="T138" i="7" s="1"/>
  <c r="U137" i="7"/>
  <c r="X138" i="7" l="1"/>
  <c r="T139" i="7" s="1"/>
  <c r="U138" i="7"/>
  <c r="AF138" i="7"/>
  <c r="AB139" i="7" s="1"/>
  <c r="AC138" i="7"/>
  <c r="AF139" i="7" l="1"/>
  <c r="AB140" i="7" s="1"/>
  <c r="AC139" i="7"/>
  <c r="X139" i="7"/>
  <c r="T140" i="7" s="1"/>
  <c r="U139" i="7"/>
  <c r="X140" i="7" l="1"/>
  <c r="T141" i="7" s="1"/>
  <c r="U140" i="7"/>
  <c r="AF140" i="7"/>
  <c r="AB141" i="7" s="1"/>
  <c r="AC140" i="7"/>
  <c r="AF141" i="7" l="1"/>
  <c r="AB142" i="7" s="1"/>
  <c r="AC141" i="7"/>
  <c r="X141" i="7"/>
  <c r="T142" i="7" s="1"/>
  <c r="U141" i="7"/>
  <c r="X142" i="7" l="1"/>
  <c r="T143" i="7" s="1"/>
  <c r="U142" i="7"/>
  <c r="AF142" i="7"/>
  <c r="AB143" i="7" s="1"/>
  <c r="AC142" i="7"/>
  <c r="AF143" i="7" l="1"/>
  <c r="AB144" i="7" s="1"/>
  <c r="AC143" i="7"/>
  <c r="X143" i="7"/>
  <c r="T144" i="7" s="1"/>
  <c r="U143" i="7"/>
  <c r="X144" i="7" l="1"/>
  <c r="T145" i="7" s="1"/>
  <c r="U144" i="7"/>
  <c r="AF144" i="7"/>
  <c r="AB145" i="7" s="1"/>
  <c r="AC144" i="7"/>
  <c r="AF145" i="7" l="1"/>
  <c r="AB146" i="7" s="1"/>
  <c r="AC145" i="7"/>
  <c r="X145" i="7"/>
  <c r="T146" i="7" s="1"/>
  <c r="U145" i="7"/>
  <c r="W146" i="7" l="1"/>
  <c r="E75" i="7" s="1"/>
  <c r="E77" i="7" s="1"/>
  <c r="E78" i="7" s="1"/>
  <c r="U146" i="7"/>
  <c r="V14" i="7" s="1"/>
  <c r="AE146" i="7"/>
  <c r="AF146" i="7" s="1"/>
  <c r="AC146" i="7"/>
  <c r="X146" i="7" l="1"/>
  <c r="T147" i="7" s="1"/>
  <c r="AB147" i="7"/>
  <c r="AF14" i="7"/>
  <c r="X14" i="7"/>
  <c r="X147" i="7" l="1"/>
  <c r="T148" i="7" s="1"/>
  <c r="U147" i="7"/>
  <c r="AF147" i="7"/>
  <c r="AB148" i="7" s="1"/>
  <c r="AC147" i="7"/>
  <c r="AD15" i="7" s="1"/>
  <c r="AF148" i="7" l="1"/>
  <c r="AB149" i="7" s="1"/>
  <c r="AC148" i="7"/>
  <c r="X148" i="7"/>
  <c r="T149" i="7" s="1"/>
  <c r="U148" i="7"/>
  <c r="X149" i="7" l="1"/>
  <c r="T150" i="7" s="1"/>
  <c r="U149" i="7"/>
  <c r="AF149" i="7"/>
  <c r="AB150" i="7" s="1"/>
  <c r="AC149" i="7"/>
  <c r="AF150" i="7" l="1"/>
  <c r="AB151" i="7" s="1"/>
  <c r="AC150" i="7"/>
  <c r="X150" i="7"/>
  <c r="T151" i="7" s="1"/>
  <c r="U150" i="7"/>
  <c r="X151" i="7" l="1"/>
  <c r="T152" i="7" s="1"/>
  <c r="U151" i="7"/>
  <c r="AF151" i="7"/>
  <c r="AB152" i="7" s="1"/>
  <c r="AC151" i="7"/>
  <c r="AF152" i="7" l="1"/>
  <c r="AB153" i="7" s="1"/>
  <c r="AC152" i="7"/>
  <c r="X152" i="7"/>
  <c r="T153" i="7" s="1"/>
  <c r="U152" i="7"/>
  <c r="X153" i="7" l="1"/>
  <c r="T154" i="7" s="1"/>
  <c r="U153" i="7"/>
  <c r="AF153" i="7"/>
  <c r="AB154" i="7" s="1"/>
  <c r="AC153" i="7"/>
  <c r="AF154" i="7" l="1"/>
  <c r="AB155" i="7" s="1"/>
  <c r="AC154" i="7"/>
  <c r="X154" i="7"/>
  <c r="T155" i="7" s="1"/>
  <c r="U154" i="7"/>
  <c r="X155" i="7" l="1"/>
  <c r="T156" i="7" s="1"/>
  <c r="U155" i="7"/>
  <c r="AF155" i="7"/>
  <c r="AB156" i="7" s="1"/>
  <c r="AC155" i="7"/>
  <c r="AF156" i="7" l="1"/>
  <c r="AB157" i="7" s="1"/>
  <c r="AC156" i="7"/>
  <c r="X156" i="7"/>
  <c r="T157" i="7" s="1"/>
  <c r="U156" i="7"/>
  <c r="X157" i="7" l="1"/>
  <c r="T158" i="7" s="1"/>
  <c r="U157" i="7"/>
  <c r="AF157" i="7"/>
  <c r="AB158" i="7" s="1"/>
  <c r="AC157" i="7"/>
  <c r="AF158" i="7" l="1"/>
  <c r="AC158" i="7"/>
  <c r="X158" i="7"/>
  <c r="U158" i="7"/>
  <c r="V15" i="7" s="1"/>
  <c r="T159" i="7" l="1"/>
  <c r="X15" i="7"/>
  <c r="AB159" i="7"/>
  <c r="AF15" i="7"/>
  <c r="AF159" i="7" l="1"/>
  <c r="AB160" i="7" s="1"/>
  <c r="AC159" i="7"/>
  <c r="AD16" i="7" s="1"/>
  <c r="X159" i="7"/>
  <c r="T160" i="7" s="1"/>
  <c r="U159" i="7"/>
  <c r="X160" i="7" l="1"/>
  <c r="T161" i="7" s="1"/>
  <c r="U160" i="7"/>
  <c r="AF160" i="7"/>
  <c r="AB161" i="7" s="1"/>
  <c r="AC160" i="7"/>
  <c r="AF161" i="7" l="1"/>
  <c r="AB162" i="7" s="1"/>
  <c r="AC161" i="7"/>
  <c r="X161" i="7"/>
  <c r="T162" i="7" s="1"/>
  <c r="U161" i="7"/>
  <c r="X162" i="7" l="1"/>
  <c r="T163" i="7" s="1"/>
  <c r="U162" i="7"/>
  <c r="AF162" i="7"/>
  <c r="AB163" i="7" s="1"/>
  <c r="AC162" i="7"/>
  <c r="AF163" i="7" l="1"/>
  <c r="AB164" i="7" s="1"/>
  <c r="AC163" i="7"/>
  <c r="X163" i="7"/>
  <c r="T164" i="7" s="1"/>
  <c r="U163" i="7"/>
  <c r="X164" i="7" l="1"/>
  <c r="T165" i="7" s="1"/>
  <c r="U164" i="7"/>
  <c r="AF164" i="7"/>
  <c r="AB165" i="7" s="1"/>
  <c r="AC164" i="7"/>
  <c r="AF165" i="7" l="1"/>
  <c r="AB166" i="7" s="1"/>
  <c r="AC165" i="7"/>
  <c r="X165" i="7"/>
  <c r="T166" i="7" s="1"/>
  <c r="U165" i="7"/>
  <c r="X166" i="7" l="1"/>
  <c r="T167" i="7" s="1"/>
  <c r="U166" i="7"/>
  <c r="AF166" i="7"/>
  <c r="AB167" i="7" s="1"/>
  <c r="AC166" i="7"/>
  <c r="AF167" i="7" l="1"/>
  <c r="AB168" i="7" s="1"/>
  <c r="AC167" i="7"/>
  <c r="X167" i="7"/>
  <c r="T168" i="7" s="1"/>
  <c r="U167" i="7"/>
  <c r="X168" i="7" l="1"/>
  <c r="T169" i="7" s="1"/>
  <c r="U168" i="7"/>
  <c r="AF168" i="7"/>
  <c r="AB169" i="7" s="1"/>
  <c r="AC168" i="7"/>
  <c r="AF169" i="7" l="1"/>
  <c r="AB170" i="7" s="1"/>
  <c r="AC169" i="7"/>
  <c r="X169" i="7"/>
  <c r="T170" i="7" s="1"/>
  <c r="U169" i="7"/>
  <c r="X170" i="7" l="1"/>
  <c r="U170" i="7"/>
  <c r="V16" i="7" s="1"/>
  <c r="AF170" i="7"/>
  <c r="AC170" i="7"/>
  <c r="AB171" i="7" l="1"/>
  <c r="AF16" i="7"/>
  <c r="T171" i="7"/>
  <c r="X16" i="7"/>
  <c r="X171" i="7" l="1"/>
  <c r="T172" i="7" s="1"/>
  <c r="U171" i="7"/>
  <c r="AF171" i="7"/>
  <c r="AB172" i="7" s="1"/>
  <c r="AC171" i="7"/>
  <c r="AD17" i="7" s="1"/>
  <c r="AF172" i="7" l="1"/>
  <c r="AB173" i="7" s="1"/>
  <c r="AC172" i="7"/>
  <c r="X172" i="7"/>
  <c r="T173" i="7" s="1"/>
  <c r="U172" i="7"/>
  <c r="X173" i="7" l="1"/>
  <c r="T174" i="7" s="1"/>
  <c r="U173" i="7"/>
  <c r="AF173" i="7"/>
  <c r="AB174" i="7" s="1"/>
  <c r="AC173" i="7"/>
  <c r="AF174" i="7" l="1"/>
  <c r="AB175" i="7" s="1"/>
  <c r="AC174" i="7"/>
  <c r="X174" i="7"/>
  <c r="T175" i="7" s="1"/>
  <c r="U174" i="7"/>
  <c r="AF175" i="7" l="1"/>
  <c r="AB176" i="7" s="1"/>
  <c r="AC175" i="7"/>
  <c r="X175" i="7"/>
  <c r="T176" i="7" s="1"/>
  <c r="U175" i="7"/>
  <c r="X176" i="7" l="1"/>
  <c r="T177" i="7" s="1"/>
  <c r="U176" i="7"/>
  <c r="AF176" i="7"/>
  <c r="AB177" i="7" s="1"/>
  <c r="AC176" i="7"/>
  <c r="AF177" i="7" l="1"/>
  <c r="AB178" i="7" s="1"/>
  <c r="AC177" i="7"/>
  <c r="X177" i="7"/>
  <c r="T178" i="7" s="1"/>
  <c r="U177" i="7"/>
  <c r="X178" i="7" l="1"/>
  <c r="T179" i="7" s="1"/>
  <c r="U178" i="7"/>
  <c r="AF178" i="7"/>
  <c r="AB179" i="7" s="1"/>
  <c r="AC178" i="7"/>
  <c r="AF179" i="7" l="1"/>
  <c r="AB180" i="7" s="1"/>
  <c r="AC179" i="7"/>
  <c r="X179" i="7"/>
  <c r="T180" i="7" s="1"/>
  <c r="U179" i="7"/>
  <c r="X180" i="7" l="1"/>
  <c r="T181" i="7" s="1"/>
  <c r="U180" i="7"/>
  <c r="AF180" i="7"/>
  <c r="AB181" i="7" s="1"/>
  <c r="AC180" i="7"/>
  <c r="AF181" i="7" l="1"/>
  <c r="AB182" i="7" s="1"/>
  <c r="AC181" i="7"/>
  <c r="X181" i="7"/>
  <c r="T182" i="7" s="1"/>
  <c r="U181" i="7"/>
  <c r="X182" i="7" l="1"/>
  <c r="U182" i="7"/>
  <c r="V17" i="7" s="1"/>
  <c r="AF182" i="7"/>
  <c r="AC182" i="7"/>
  <c r="AB183" i="7" l="1"/>
  <c r="AF17" i="7"/>
  <c r="T183" i="7"/>
  <c r="X17" i="7"/>
  <c r="X183" i="7" l="1"/>
  <c r="T184" i="7" s="1"/>
  <c r="U183" i="7"/>
  <c r="AF183" i="7"/>
  <c r="AB184" i="7" s="1"/>
  <c r="AC183" i="7"/>
  <c r="AD18" i="7" s="1"/>
  <c r="AF184" i="7" l="1"/>
  <c r="AB185" i="7" s="1"/>
  <c r="AC184" i="7"/>
  <c r="X184" i="7"/>
  <c r="T185" i="7" s="1"/>
  <c r="U184" i="7"/>
  <c r="X185" i="7" l="1"/>
  <c r="T186" i="7" s="1"/>
  <c r="U185" i="7"/>
  <c r="AF185" i="7"/>
  <c r="AB186" i="7" s="1"/>
  <c r="AC185" i="7"/>
  <c r="AF186" i="7" l="1"/>
  <c r="AB187" i="7" s="1"/>
  <c r="AC186" i="7"/>
  <c r="X186" i="7"/>
  <c r="T187" i="7" s="1"/>
  <c r="U186" i="7"/>
  <c r="X187" i="7" l="1"/>
  <c r="T188" i="7" s="1"/>
  <c r="U187" i="7"/>
  <c r="AF187" i="7"/>
  <c r="AB188" i="7" s="1"/>
  <c r="AC187" i="7"/>
  <c r="AF188" i="7" l="1"/>
  <c r="AB189" i="7" s="1"/>
  <c r="AC188" i="7"/>
  <c r="X188" i="7"/>
  <c r="T189" i="7" s="1"/>
  <c r="U188" i="7"/>
  <c r="X189" i="7" l="1"/>
  <c r="T190" i="7" s="1"/>
  <c r="U189" i="7"/>
  <c r="AF189" i="7"/>
  <c r="AB190" i="7" s="1"/>
  <c r="AC189" i="7"/>
  <c r="AF190" i="7" l="1"/>
  <c r="AB191" i="7" s="1"/>
  <c r="AC190" i="7"/>
  <c r="X190" i="7"/>
  <c r="T191" i="7" s="1"/>
  <c r="U190" i="7"/>
  <c r="X191" i="7" l="1"/>
  <c r="T192" i="7" s="1"/>
  <c r="U191" i="7"/>
  <c r="AF191" i="7"/>
  <c r="AB192" i="7" s="1"/>
  <c r="AC191" i="7"/>
  <c r="AF192" i="7" l="1"/>
  <c r="AB193" i="7" s="1"/>
  <c r="AC192" i="7"/>
  <c r="X192" i="7"/>
  <c r="T193" i="7" s="1"/>
  <c r="U192" i="7"/>
  <c r="X193" i="7" l="1"/>
  <c r="T194" i="7" s="1"/>
  <c r="U193" i="7"/>
  <c r="AF193" i="7"/>
  <c r="AB194" i="7" s="1"/>
  <c r="AC193" i="7"/>
  <c r="AF194" i="7" l="1"/>
  <c r="AC194" i="7"/>
  <c r="X194" i="7"/>
  <c r="U194" i="7"/>
  <c r="V18" i="7" s="1"/>
  <c r="T195" i="7" l="1"/>
  <c r="X18" i="7"/>
  <c r="AB195" i="7"/>
  <c r="AF18" i="7"/>
  <c r="AF195" i="7" l="1"/>
  <c r="AB196" i="7" s="1"/>
  <c r="AC195" i="7"/>
  <c r="AD19" i="7" s="1"/>
  <c r="X195" i="7"/>
  <c r="T196" i="7" s="1"/>
  <c r="U195" i="7"/>
  <c r="X196" i="7" l="1"/>
  <c r="T197" i="7" s="1"/>
  <c r="U196" i="7"/>
  <c r="AF196" i="7"/>
  <c r="AB197" i="7" s="1"/>
  <c r="AC196" i="7"/>
  <c r="AF197" i="7" l="1"/>
  <c r="AB198" i="7" s="1"/>
  <c r="AC197" i="7"/>
  <c r="U197" i="7"/>
  <c r="X197" i="7"/>
  <c r="T198" i="7" s="1"/>
  <c r="X198" i="7" l="1"/>
  <c r="T199" i="7" s="1"/>
  <c r="U198" i="7"/>
  <c r="AF198" i="7"/>
  <c r="AB199" i="7" s="1"/>
  <c r="AC198" i="7"/>
  <c r="AF199" i="7" l="1"/>
  <c r="AB200" i="7" s="1"/>
  <c r="AC199" i="7"/>
  <c r="X199" i="7"/>
  <c r="T200" i="7" s="1"/>
  <c r="U199" i="7"/>
  <c r="X200" i="7" l="1"/>
  <c r="T201" i="7" s="1"/>
  <c r="U200" i="7"/>
  <c r="AF200" i="7"/>
  <c r="AB201" i="7" s="1"/>
  <c r="AC200" i="7"/>
  <c r="AF201" i="7" l="1"/>
  <c r="AB202" i="7" s="1"/>
  <c r="AC201" i="7"/>
  <c r="X201" i="7"/>
  <c r="T202" i="7" s="1"/>
  <c r="U201" i="7"/>
  <c r="X202" i="7" l="1"/>
  <c r="T203" i="7" s="1"/>
  <c r="U202" i="7"/>
  <c r="AF202" i="7"/>
  <c r="AB203" i="7" s="1"/>
  <c r="AC202" i="7"/>
  <c r="AF203" i="7" l="1"/>
  <c r="AB204" i="7" s="1"/>
  <c r="AC203" i="7"/>
  <c r="X203" i="7"/>
  <c r="T204" i="7" s="1"/>
  <c r="U203" i="7"/>
  <c r="X204" i="7" l="1"/>
  <c r="T205" i="7" s="1"/>
  <c r="U204" i="7"/>
  <c r="AF204" i="7"/>
  <c r="AB205" i="7" s="1"/>
  <c r="AC204" i="7"/>
  <c r="AF205" i="7" l="1"/>
  <c r="AB206" i="7" s="1"/>
  <c r="AC205" i="7"/>
  <c r="U205" i="7"/>
  <c r="X205" i="7"/>
  <c r="T206" i="7" s="1"/>
  <c r="X206" i="7" l="1"/>
  <c r="U206" i="7"/>
  <c r="V19" i="7" s="1"/>
  <c r="AF206" i="7"/>
  <c r="AC206" i="7"/>
  <c r="AB207" i="7" l="1"/>
  <c r="AF19" i="7"/>
  <c r="T207" i="7"/>
  <c r="X19" i="7"/>
  <c r="X207" i="7" l="1"/>
  <c r="T208" i="7" s="1"/>
  <c r="U207" i="7"/>
  <c r="AF207" i="7"/>
  <c r="AB208" i="7" s="1"/>
  <c r="AC207" i="7"/>
  <c r="AD20" i="7" s="1"/>
  <c r="AF208" i="7" l="1"/>
  <c r="AB209" i="7" s="1"/>
  <c r="AC208" i="7"/>
  <c r="X208" i="7"/>
  <c r="T209" i="7" s="1"/>
  <c r="U208" i="7"/>
  <c r="X209" i="7" l="1"/>
  <c r="T210" i="7" s="1"/>
  <c r="U209" i="7"/>
  <c r="AF209" i="7"/>
  <c r="AB210" i="7" s="1"/>
  <c r="AC209" i="7"/>
  <c r="AF210" i="7" l="1"/>
  <c r="AB211" i="7" s="1"/>
  <c r="AC210" i="7"/>
  <c r="X210" i="7"/>
  <c r="T211" i="7" s="1"/>
  <c r="U210" i="7"/>
  <c r="X211" i="7" l="1"/>
  <c r="T212" i="7" s="1"/>
  <c r="U211" i="7"/>
  <c r="AF211" i="7"/>
  <c r="AB212" i="7" s="1"/>
  <c r="AC211" i="7"/>
  <c r="AF212" i="7" l="1"/>
  <c r="AB213" i="7" s="1"/>
  <c r="AC212" i="7"/>
  <c r="X212" i="7"/>
  <c r="T213" i="7" s="1"/>
  <c r="U212" i="7"/>
  <c r="X213" i="7" l="1"/>
  <c r="T214" i="7" s="1"/>
  <c r="U213" i="7"/>
  <c r="AF213" i="7"/>
  <c r="AB214" i="7" s="1"/>
  <c r="AC213" i="7"/>
  <c r="AF214" i="7" l="1"/>
  <c r="AB215" i="7" s="1"/>
  <c r="AC214" i="7"/>
  <c r="X214" i="7"/>
  <c r="T215" i="7" s="1"/>
  <c r="U214" i="7"/>
  <c r="X215" i="7" l="1"/>
  <c r="T216" i="7" s="1"/>
  <c r="U215" i="7"/>
  <c r="AF215" i="7"/>
  <c r="AB216" i="7" s="1"/>
  <c r="AC215" i="7"/>
  <c r="AF216" i="7" l="1"/>
  <c r="AB217" i="7" s="1"/>
  <c r="AC216" i="7"/>
  <c r="X216" i="7"/>
  <c r="T217" i="7" s="1"/>
  <c r="U216" i="7"/>
  <c r="X217" i="7" l="1"/>
  <c r="T218" i="7" s="1"/>
  <c r="U217" i="7"/>
  <c r="AF217" i="7"/>
  <c r="AB218" i="7" s="1"/>
  <c r="AC217" i="7"/>
  <c r="AF218" i="7" l="1"/>
  <c r="AC218" i="7"/>
  <c r="X218" i="7"/>
  <c r="U218" i="7"/>
  <c r="V20" i="7" s="1"/>
  <c r="T219" i="7" l="1"/>
  <c r="X20" i="7"/>
  <c r="AB219" i="7"/>
  <c r="AF20" i="7"/>
  <c r="AF219" i="7" l="1"/>
  <c r="AB220" i="7" s="1"/>
  <c r="AC219" i="7"/>
  <c r="AD21" i="7" s="1"/>
  <c r="X219" i="7"/>
  <c r="T220" i="7" s="1"/>
  <c r="U219" i="7"/>
  <c r="X220" i="7" l="1"/>
  <c r="T221" i="7" s="1"/>
  <c r="U220" i="7"/>
  <c r="AF220" i="7"/>
  <c r="AB221" i="7" s="1"/>
  <c r="AC220" i="7"/>
  <c r="AF221" i="7" l="1"/>
  <c r="AB222" i="7" s="1"/>
  <c r="AC221" i="7"/>
  <c r="X221" i="7"/>
  <c r="T222" i="7" s="1"/>
  <c r="U221" i="7"/>
  <c r="X222" i="7" l="1"/>
  <c r="T223" i="7" s="1"/>
  <c r="U222" i="7"/>
  <c r="AF222" i="7"/>
  <c r="AB223" i="7" s="1"/>
  <c r="AC222" i="7"/>
  <c r="AF223" i="7" l="1"/>
  <c r="AB224" i="7" s="1"/>
  <c r="AC223" i="7"/>
  <c r="X223" i="7"/>
  <c r="T224" i="7" s="1"/>
  <c r="U223" i="7"/>
  <c r="X224" i="7" l="1"/>
  <c r="T225" i="7" s="1"/>
  <c r="U224" i="7"/>
  <c r="AF224" i="7"/>
  <c r="AB225" i="7" s="1"/>
  <c r="AC224" i="7"/>
  <c r="AF225" i="7" l="1"/>
  <c r="AB226" i="7" s="1"/>
  <c r="AC225" i="7"/>
  <c r="X225" i="7"/>
  <c r="T226" i="7" s="1"/>
  <c r="U225" i="7"/>
  <c r="X226" i="7" l="1"/>
  <c r="T227" i="7" s="1"/>
  <c r="U226" i="7"/>
  <c r="AF226" i="7"/>
  <c r="AB227" i="7" s="1"/>
  <c r="AC226" i="7"/>
  <c r="AF227" i="7" l="1"/>
  <c r="AB228" i="7" s="1"/>
  <c r="AC227" i="7"/>
  <c r="X227" i="7"/>
  <c r="T228" i="7" s="1"/>
  <c r="U227" i="7"/>
  <c r="X228" i="7" l="1"/>
  <c r="T229" i="7" s="1"/>
  <c r="U228" i="7"/>
  <c r="AF228" i="7"/>
  <c r="AB229" i="7" s="1"/>
  <c r="AC228" i="7"/>
  <c r="AF229" i="7" l="1"/>
  <c r="AB230" i="7" s="1"/>
  <c r="AC229" i="7"/>
  <c r="U229" i="7"/>
  <c r="X229" i="7"/>
  <c r="T230" i="7" s="1"/>
  <c r="X230" i="7" l="1"/>
  <c r="U230" i="7"/>
  <c r="V21" i="7" s="1"/>
  <c r="AF230" i="7"/>
  <c r="AC230" i="7"/>
  <c r="AB231" i="7" l="1"/>
  <c r="AF21" i="7"/>
  <c r="T231" i="7"/>
  <c r="X21" i="7"/>
  <c r="X231" i="7" l="1"/>
  <c r="T232" i="7" s="1"/>
  <c r="U231" i="7"/>
  <c r="AF231" i="7"/>
  <c r="AB232" i="7" s="1"/>
  <c r="AC231" i="7"/>
  <c r="AD22" i="7" s="1"/>
  <c r="AF232" i="7" l="1"/>
  <c r="AB233" i="7" s="1"/>
  <c r="AC232" i="7"/>
  <c r="X232" i="7"/>
  <c r="T233" i="7" s="1"/>
  <c r="U232" i="7"/>
  <c r="X233" i="7" l="1"/>
  <c r="T234" i="7" s="1"/>
  <c r="U233" i="7"/>
  <c r="AF233" i="7"/>
  <c r="AB234" i="7" s="1"/>
  <c r="AC233" i="7"/>
  <c r="AF234" i="7" l="1"/>
  <c r="AB235" i="7" s="1"/>
  <c r="AC234" i="7"/>
  <c r="X234" i="7"/>
  <c r="T235" i="7" s="1"/>
  <c r="U234" i="7"/>
  <c r="X235" i="7" l="1"/>
  <c r="T236" i="7" s="1"/>
  <c r="U235" i="7"/>
  <c r="AF235" i="7"/>
  <c r="AB236" i="7" s="1"/>
  <c r="AC235" i="7"/>
  <c r="AF236" i="7" l="1"/>
  <c r="AB237" i="7" s="1"/>
  <c r="AC236" i="7"/>
  <c r="X236" i="7"/>
  <c r="T237" i="7" s="1"/>
  <c r="U236" i="7"/>
  <c r="U237" i="7" l="1"/>
  <c r="X237" i="7"/>
  <c r="T238" i="7" s="1"/>
  <c r="AF237" i="7"/>
  <c r="AB238" i="7" s="1"/>
  <c r="AC237" i="7"/>
  <c r="AF238" i="7" l="1"/>
  <c r="AB239" i="7" s="1"/>
  <c r="AC238" i="7"/>
  <c r="X238" i="7"/>
  <c r="T239" i="7" s="1"/>
  <c r="U238" i="7"/>
  <c r="X239" i="7" l="1"/>
  <c r="T240" i="7" s="1"/>
  <c r="U239" i="7"/>
  <c r="AF239" i="7"/>
  <c r="AB240" i="7" s="1"/>
  <c r="AC239" i="7"/>
  <c r="AF240" i="7" l="1"/>
  <c r="AB241" i="7" s="1"/>
  <c r="AC240" i="7"/>
  <c r="X240" i="7"/>
  <c r="T241" i="7" s="1"/>
  <c r="U240" i="7"/>
  <c r="X241" i="7" l="1"/>
  <c r="T242" i="7" s="1"/>
  <c r="U241" i="7"/>
  <c r="AF241" i="7"/>
  <c r="AB242" i="7" s="1"/>
  <c r="AC241" i="7"/>
  <c r="AF242" i="7" l="1"/>
  <c r="AC242" i="7"/>
  <c r="X242" i="7"/>
  <c r="U242" i="7"/>
  <c r="V22" i="7" s="1"/>
  <c r="T243" i="7" l="1"/>
  <c r="X22" i="7"/>
  <c r="AB243" i="7"/>
  <c r="AF22" i="7"/>
  <c r="AF243" i="7" l="1"/>
  <c r="AB244" i="7" s="1"/>
  <c r="AC243" i="7"/>
  <c r="AD23" i="7" s="1"/>
  <c r="X243" i="7"/>
  <c r="T244" i="7" s="1"/>
  <c r="U243" i="7"/>
  <c r="X244" i="7" l="1"/>
  <c r="T245" i="7" s="1"/>
  <c r="U244" i="7"/>
  <c r="AF244" i="7"/>
  <c r="AB245" i="7" s="1"/>
  <c r="AC244" i="7"/>
  <c r="AF245" i="7" l="1"/>
  <c r="AB246" i="7" s="1"/>
  <c r="AC245" i="7"/>
  <c r="X245" i="7"/>
  <c r="T246" i="7" s="1"/>
  <c r="U245" i="7"/>
  <c r="X246" i="7" l="1"/>
  <c r="T247" i="7" s="1"/>
  <c r="U246" i="7"/>
  <c r="AF246" i="7"/>
  <c r="AB247" i="7" s="1"/>
  <c r="AC246" i="7"/>
  <c r="AF247" i="7" l="1"/>
  <c r="AB248" i="7" s="1"/>
  <c r="AC247" i="7"/>
  <c r="X247" i="7"/>
  <c r="T248" i="7" s="1"/>
  <c r="U247" i="7"/>
  <c r="X248" i="7" l="1"/>
  <c r="T249" i="7" s="1"/>
  <c r="U248" i="7"/>
  <c r="AF248" i="7"/>
  <c r="AB249" i="7" s="1"/>
  <c r="AC248" i="7"/>
  <c r="AF249" i="7" l="1"/>
  <c r="AB250" i="7" s="1"/>
  <c r="AC249" i="7"/>
  <c r="X249" i="7"/>
  <c r="T250" i="7" s="1"/>
  <c r="U249" i="7"/>
  <c r="X250" i="7" l="1"/>
  <c r="T251" i="7" s="1"/>
  <c r="U250" i="7"/>
  <c r="AF250" i="7"/>
  <c r="AB251" i="7" s="1"/>
  <c r="AC250" i="7"/>
  <c r="AF251" i="7" l="1"/>
  <c r="AB252" i="7" s="1"/>
  <c r="AC251" i="7"/>
  <c r="X251" i="7"/>
  <c r="T252" i="7" s="1"/>
  <c r="U251" i="7"/>
  <c r="X252" i="7" l="1"/>
  <c r="T253" i="7" s="1"/>
  <c r="U252" i="7"/>
  <c r="AF252" i="7"/>
  <c r="AB253" i="7" s="1"/>
  <c r="AC252" i="7"/>
  <c r="AF253" i="7" l="1"/>
  <c r="AB254" i="7" s="1"/>
  <c r="AC253" i="7"/>
  <c r="X253" i="7"/>
  <c r="T254" i="7" s="1"/>
  <c r="U253" i="7"/>
  <c r="X254" i="7" l="1"/>
  <c r="U254" i="7"/>
  <c r="V23" i="7" s="1"/>
  <c r="AF254" i="7"/>
  <c r="AC254" i="7"/>
  <c r="AB255" i="7" l="1"/>
  <c r="AF23" i="7"/>
  <c r="T255" i="7"/>
  <c r="X23" i="7"/>
  <c r="X255" i="7" l="1"/>
  <c r="T256" i="7" s="1"/>
  <c r="U255" i="7"/>
  <c r="AF255" i="7"/>
  <c r="AB256" i="7" s="1"/>
  <c r="AC255" i="7"/>
  <c r="AD24" i="7" s="1"/>
  <c r="AF256" i="7" l="1"/>
  <c r="AB257" i="7" s="1"/>
  <c r="AC256" i="7"/>
  <c r="X256" i="7"/>
  <c r="T257" i="7" s="1"/>
  <c r="U256" i="7"/>
  <c r="X257" i="7" l="1"/>
  <c r="T258" i="7" s="1"/>
  <c r="U257" i="7"/>
  <c r="AF257" i="7"/>
  <c r="AB258" i="7" s="1"/>
  <c r="AC257" i="7"/>
  <c r="AF258" i="7" l="1"/>
  <c r="AB259" i="7" s="1"/>
  <c r="AC258" i="7"/>
  <c r="X258" i="7"/>
  <c r="T259" i="7" s="1"/>
  <c r="U258" i="7"/>
  <c r="X259" i="7" l="1"/>
  <c r="T260" i="7" s="1"/>
  <c r="U259" i="7"/>
  <c r="AF259" i="7"/>
  <c r="AB260" i="7" s="1"/>
  <c r="AC259" i="7"/>
  <c r="AF260" i="7" l="1"/>
  <c r="AB261" i="7" s="1"/>
  <c r="AC260" i="7"/>
  <c r="X260" i="7"/>
  <c r="T261" i="7" s="1"/>
  <c r="U260" i="7"/>
  <c r="X261" i="7" l="1"/>
  <c r="T262" i="7" s="1"/>
  <c r="U261" i="7"/>
  <c r="AF261" i="7"/>
  <c r="AB262" i="7" s="1"/>
  <c r="AC261" i="7"/>
  <c r="AF262" i="7" l="1"/>
  <c r="AB263" i="7" s="1"/>
  <c r="AC262" i="7"/>
  <c r="X262" i="7"/>
  <c r="T263" i="7" s="1"/>
  <c r="U262" i="7"/>
  <c r="X263" i="7" l="1"/>
  <c r="T264" i="7" s="1"/>
  <c r="U263" i="7"/>
  <c r="AF263" i="7"/>
  <c r="AB264" i="7" s="1"/>
  <c r="AC263" i="7"/>
  <c r="AF264" i="7" l="1"/>
  <c r="AB265" i="7" s="1"/>
  <c r="AC264" i="7"/>
  <c r="X264" i="7"/>
  <c r="T265" i="7" s="1"/>
  <c r="U264" i="7"/>
  <c r="X265" i="7" l="1"/>
  <c r="T266" i="7" s="1"/>
  <c r="U265" i="7"/>
  <c r="AF265" i="7"/>
  <c r="AB266" i="7" s="1"/>
  <c r="AC265" i="7"/>
  <c r="AF266" i="7" l="1"/>
  <c r="AC266" i="7"/>
  <c r="X266" i="7"/>
  <c r="U266" i="7"/>
  <c r="V24" i="7" s="1"/>
  <c r="T267" i="7" l="1"/>
  <c r="X24" i="7"/>
  <c r="AB267" i="7"/>
  <c r="AF24" i="7"/>
  <c r="AF267" i="7" l="1"/>
  <c r="AB268" i="7" s="1"/>
  <c r="AC267" i="7"/>
  <c r="X267" i="7"/>
  <c r="T268" i="7" s="1"/>
  <c r="U267" i="7"/>
  <c r="X268" i="7" l="1"/>
  <c r="T269" i="7" s="1"/>
  <c r="U268" i="7"/>
  <c r="AF268" i="7"/>
  <c r="AB269" i="7" s="1"/>
  <c r="AC268" i="7"/>
  <c r="AF269" i="7" l="1"/>
  <c r="AB270" i="7" s="1"/>
  <c r="AC269" i="7"/>
  <c r="U269" i="7"/>
  <c r="X269" i="7"/>
  <c r="T270" i="7" s="1"/>
  <c r="X270" i="7" l="1"/>
  <c r="T271" i="7" s="1"/>
  <c r="U270" i="7"/>
  <c r="AF270" i="7"/>
  <c r="AB271" i="7" s="1"/>
  <c r="AC270" i="7"/>
  <c r="AF271" i="7" l="1"/>
  <c r="AB272" i="7" s="1"/>
  <c r="AC271" i="7"/>
  <c r="X271" i="7"/>
  <c r="T272" i="7" s="1"/>
  <c r="U271" i="7"/>
  <c r="X272" i="7" l="1"/>
  <c r="T273" i="7" s="1"/>
  <c r="U272" i="7"/>
  <c r="AF272" i="7"/>
  <c r="AB273" i="7" s="1"/>
  <c r="AC272" i="7"/>
  <c r="AF273" i="7" l="1"/>
  <c r="AB274" i="7" s="1"/>
  <c r="AC273" i="7"/>
  <c r="X273" i="7"/>
  <c r="T274" i="7" s="1"/>
  <c r="U273" i="7"/>
  <c r="X274" i="7" l="1"/>
  <c r="T275" i="7" s="1"/>
  <c r="U274" i="7"/>
  <c r="AF274" i="7"/>
  <c r="AB275" i="7" s="1"/>
  <c r="AC274" i="7"/>
  <c r="AF275" i="7" l="1"/>
  <c r="AB276" i="7" s="1"/>
  <c r="AC275" i="7"/>
  <c r="X275" i="7"/>
  <c r="T276" i="7" s="1"/>
  <c r="U275" i="7"/>
  <c r="X276" i="7" l="1"/>
  <c r="T277" i="7" s="1"/>
  <c r="U276" i="7"/>
  <c r="AF276" i="7"/>
  <c r="AB277" i="7" s="1"/>
  <c r="AC276" i="7"/>
  <c r="AF277" i="7" l="1"/>
  <c r="AB278" i="7" s="1"/>
  <c r="AC277" i="7"/>
  <c r="U277" i="7"/>
  <c r="X277" i="7"/>
  <c r="T278" i="7" s="1"/>
  <c r="X278" i="7" l="1"/>
  <c r="T279" i="7" s="1"/>
  <c r="U278" i="7"/>
  <c r="AF278" i="7"/>
  <c r="AB279" i="7" s="1"/>
  <c r="AC278" i="7"/>
  <c r="AF279" i="7" l="1"/>
  <c r="AB280" i="7" s="1"/>
  <c r="AC279" i="7"/>
  <c r="X279" i="7"/>
  <c r="T280" i="7" s="1"/>
  <c r="U279" i="7"/>
  <c r="X280" i="7" l="1"/>
  <c r="T281" i="7" s="1"/>
  <c r="U280" i="7"/>
  <c r="AF280" i="7"/>
  <c r="AB281" i="7" s="1"/>
  <c r="AC280" i="7"/>
  <c r="AF281" i="7" l="1"/>
  <c r="AB282" i="7" s="1"/>
  <c r="AC281" i="7"/>
  <c r="X281" i="7"/>
  <c r="T282" i="7" s="1"/>
  <c r="U281" i="7"/>
  <c r="X282" i="7" l="1"/>
  <c r="T283" i="7" s="1"/>
  <c r="U282" i="7"/>
  <c r="AF282" i="7"/>
  <c r="AB283" i="7" s="1"/>
  <c r="AC282" i="7"/>
  <c r="AF283" i="7" l="1"/>
  <c r="AB284" i="7" s="1"/>
  <c r="AC283" i="7"/>
  <c r="X283" i="7"/>
  <c r="T284" i="7" s="1"/>
  <c r="U283" i="7"/>
  <c r="X284" i="7" l="1"/>
  <c r="T285" i="7" s="1"/>
  <c r="U284" i="7"/>
  <c r="AF284" i="7"/>
  <c r="AB285" i="7" s="1"/>
  <c r="AC284" i="7"/>
  <c r="AF285" i="7" l="1"/>
  <c r="AB286" i="7" s="1"/>
  <c r="AC285" i="7"/>
  <c r="U285" i="7"/>
  <c r="X285" i="7"/>
  <c r="T286" i="7" s="1"/>
  <c r="X286" i="7" l="1"/>
  <c r="T287" i="7" s="1"/>
  <c r="U286" i="7"/>
  <c r="AF286" i="7"/>
  <c r="AB287" i="7" s="1"/>
  <c r="AC286" i="7"/>
  <c r="AF287" i="7" l="1"/>
  <c r="AB288" i="7" s="1"/>
  <c r="AC287" i="7"/>
  <c r="X287" i="7"/>
  <c r="T288" i="7" s="1"/>
  <c r="U287" i="7"/>
  <c r="X288" i="7" l="1"/>
  <c r="T289" i="7" s="1"/>
  <c r="U288" i="7"/>
  <c r="AF288" i="7"/>
  <c r="AB289" i="7" s="1"/>
  <c r="AC288" i="7"/>
  <c r="AF289" i="7" l="1"/>
  <c r="AB290" i="7" s="1"/>
  <c r="AC289" i="7"/>
  <c r="X289" i="7"/>
  <c r="T290" i="7" s="1"/>
  <c r="U289" i="7"/>
  <c r="X290" i="7" l="1"/>
  <c r="T291" i="7" s="1"/>
  <c r="U290" i="7"/>
  <c r="AF290" i="7"/>
  <c r="AB291" i="7" s="1"/>
  <c r="AC290" i="7"/>
  <c r="AF291" i="7" l="1"/>
  <c r="AB292" i="7" s="1"/>
  <c r="AC291" i="7"/>
  <c r="X291" i="7"/>
  <c r="T292" i="7" s="1"/>
  <c r="U291" i="7"/>
  <c r="X292" i="7" l="1"/>
  <c r="T293" i="7" s="1"/>
  <c r="U292" i="7"/>
  <c r="AF292" i="7"/>
  <c r="AB293" i="7" s="1"/>
  <c r="AC292" i="7"/>
  <c r="AF293" i="7" l="1"/>
  <c r="AB294" i="7" s="1"/>
  <c r="AC293" i="7"/>
  <c r="X293" i="7"/>
  <c r="T294" i="7" s="1"/>
  <c r="U293" i="7"/>
  <c r="X294" i="7" l="1"/>
  <c r="T295" i="7" s="1"/>
  <c r="U294" i="7"/>
  <c r="AF294" i="7"/>
  <c r="AB295" i="7" s="1"/>
  <c r="AC294" i="7"/>
  <c r="AF295" i="7" l="1"/>
  <c r="AB296" i="7" s="1"/>
  <c r="AC295" i="7"/>
  <c r="X295" i="7"/>
  <c r="T296" i="7" s="1"/>
  <c r="U295" i="7"/>
  <c r="X296" i="7" l="1"/>
  <c r="T297" i="7" s="1"/>
  <c r="U296" i="7"/>
  <c r="AF296" i="7"/>
  <c r="AB297" i="7" s="1"/>
  <c r="AC296" i="7"/>
  <c r="AF297" i="7" l="1"/>
  <c r="AB298" i="7" s="1"/>
  <c r="AC297" i="7"/>
  <c r="U297" i="7"/>
  <c r="X297" i="7"/>
  <c r="T298" i="7" s="1"/>
  <c r="X298" i="7" l="1"/>
  <c r="T299" i="7" s="1"/>
  <c r="U298" i="7"/>
  <c r="AF298" i="7"/>
  <c r="AB299" i="7" s="1"/>
  <c r="AC298" i="7"/>
  <c r="AF299" i="7" l="1"/>
  <c r="AB300" i="7" s="1"/>
  <c r="AC299" i="7"/>
  <c r="X299" i="7"/>
  <c r="T300" i="7" s="1"/>
  <c r="U299" i="7"/>
  <c r="X300" i="7" l="1"/>
  <c r="T301" i="7" s="1"/>
  <c r="U300" i="7"/>
  <c r="AF300" i="7"/>
  <c r="AB301" i="7" s="1"/>
  <c r="AC300" i="7"/>
  <c r="AF301" i="7" l="1"/>
  <c r="AB302" i="7" s="1"/>
  <c r="AC301" i="7"/>
  <c r="U301" i="7"/>
  <c r="X301" i="7"/>
  <c r="T302" i="7" s="1"/>
  <c r="AF302" i="7" l="1"/>
  <c r="AB303" i="7" s="1"/>
  <c r="AC302" i="7"/>
  <c r="X302" i="7"/>
  <c r="T303" i="7" s="1"/>
  <c r="U302" i="7"/>
  <c r="U303" i="7" l="1"/>
  <c r="X303" i="7"/>
  <c r="T304" i="7" s="1"/>
  <c r="AF303" i="7"/>
  <c r="AB304" i="7" s="1"/>
  <c r="AC303" i="7"/>
  <c r="AF304" i="7" l="1"/>
  <c r="AB305" i="7" s="1"/>
  <c r="AC304" i="7"/>
  <c r="X304" i="7"/>
  <c r="T305" i="7" s="1"/>
  <c r="U304" i="7"/>
  <c r="X305" i="7" l="1"/>
  <c r="T306" i="7" s="1"/>
  <c r="U305" i="7"/>
  <c r="AF305" i="7"/>
  <c r="AB306" i="7" s="1"/>
  <c r="AC305" i="7"/>
  <c r="AF306" i="7" l="1"/>
  <c r="AB307" i="7" s="1"/>
  <c r="AC306" i="7"/>
  <c r="X306" i="7"/>
  <c r="T307" i="7" s="1"/>
  <c r="U306" i="7"/>
  <c r="X307" i="7" l="1"/>
  <c r="T308" i="7" s="1"/>
  <c r="U307" i="7"/>
  <c r="AF307" i="7"/>
  <c r="AB308" i="7" s="1"/>
  <c r="AC307" i="7"/>
  <c r="AF308" i="7" l="1"/>
  <c r="AB309" i="7" s="1"/>
  <c r="AC308" i="7"/>
  <c r="X308" i="7"/>
  <c r="T309" i="7" s="1"/>
  <c r="U308" i="7"/>
  <c r="X309" i="7" l="1"/>
  <c r="T310" i="7" s="1"/>
  <c r="U309" i="7"/>
  <c r="AF309" i="7"/>
  <c r="AB310" i="7" s="1"/>
  <c r="AC309" i="7"/>
  <c r="AF310" i="7" l="1"/>
  <c r="AB311" i="7" s="1"/>
  <c r="AC310" i="7"/>
  <c r="X310" i="7"/>
  <c r="T311" i="7" s="1"/>
  <c r="U310" i="7"/>
  <c r="X311" i="7" l="1"/>
  <c r="T312" i="7" s="1"/>
  <c r="U311" i="7"/>
  <c r="AF311" i="7"/>
  <c r="AB312" i="7" s="1"/>
  <c r="AC311" i="7"/>
  <c r="AF312" i="7" l="1"/>
  <c r="AB313" i="7" s="1"/>
  <c r="AC312" i="7"/>
  <c r="X312" i="7"/>
  <c r="T313" i="7" s="1"/>
  <c r="U312" i="7"/>
  <c r="U313" i="7" l="1"/>
  <c r="X313" i="7"/>
  <c r="T314" i="7" s="1"/>
  <c r="AF313" i="7"/>
  <c r="AB314" i="7" s="1"/>
  <c r="AC313" i="7"/>
  <c r="AF314" i="7" l="1"/>
  <c r="AB315" i="7" s="1"/>
  <c r="AC314" i="7"/>
  <c r="X314" i="7"/>
  <c r="T315" i="7" s="1"/>
  <c r="U314" i="7"/>
  <c r="X315" i="7" l="1"/>
  <c r="T316" i="7" s="1"/>
  <c r="U315" i="7"/>
  <c r="AF315" i="7"/>
  <c r="AB316" i="7" s="1"/>
  <c r="AC315" i="7"/>
  <c r="AF316" i="7" l="1"/>
  <c r="AB317" i="7" s="1"/>
  <c r="AC316" i="7"/>
  <c r="X316" i="7"/>
  <c r="T317" i="7" s="1"/>
  <c r="U316" i="7"/>
  <c r="U317" i="7" l="1"/>
  <c r="X317" i="7"/>
  <c r="T318" i="7" s="1"/>
  <c r="AF317" i="7"/>
  <c r="AB318" i="7" s="1"/>
  <c r="AC317" i="7"/>
  <c r="AF318" i="7" l="1"/>
  <c r="AB319" i="7" s="1"/>
  <c r="AC318" i="7"/>
  <c r="X318" i="7"/>
  <c r="T319" i="7" s="1"/>
  <c r="U318" i="7"/>
  <c r="X319" i="7" l="1"/>
  <c r="T320" i="7" s="1"/>
  <c r="U319" i="7"/>
  <c r="AF319" i="7"/>
  <c r="AB320" i="7" s="1"/>
  <c r="AC319" i="7"/>
  <c r="AF320" i="7" l="1"/>
  <c r="AB321" i="7" s="1"/>
  <c r="AC320" i="7"/>
  <c r="X320" i="7"/>
  <c r="T321" i="7" s="1"/>
  <c r="U320" i="7"/>
  <c r="X321" i="7" l="1"/>
  <c r="T322" i="7" s="1"/>
  <c r="U321" i="7"/>
  <c r="AF321" i="7"/>
  <c r="AB322" i="7" s="1"/>
  <c r="AC321" i="7"/>
  <c r="AF322" i="7" l="1"/>
  <c r="AB323" i="7" s="1"/>
  <c r="AC322" i="7"/>
  <c r="X322" i="7"/>
  <c r="T323" i="7" s="1"/>
  <c r="U322" i="7"/>
  <c r="X323" i="7" l="1"/>
  <c r="T324" i="7" s="1"/>
  <c r="U323" i="7"/>
  <c r="AF323" i="7"/>
  <c r="AB324" i="7" s="1"/>
  <c r="AC323" i="7"/>
  <c r="AF324" i="7" l="1"/>
  <c r="AB325" i="7" s="1"/>
  <c r="AC324" i="7"/>
  <c r="X324" i="7"/>
  <c r="T325" i="7" s="1"/>
  <c r="U324" i="7"/>
  <c r="X325" i="7" l="1"/>
  <c r="T326" i="7" s="1"/>
  <c r="U325" i="7"/>
  <c r="AF325" i="7"/>
  <c r="AB326" i="7" s="1"/>
  <c r="AC325" i="7"/>
  <c r="AF326" i="7" l="1"/>
  <c r="AB327" i="7" s="1"/>
  <c r="AC326" i="7"/>
  <c r="X326" i="7"/>
  <c r="T327" i="7" s="1"/>
  <c r="U326" i="7"/>
  <c r="X327" i="7" l="1"/>
  <c r="T328" i="7" s="1"/>
  <c r="U327" i="7"/>
  <c r="AF327" i="7"/>
  <c r="AB328" i="7" s="1"/>
  <c r="AC327" i="7"/>
  <c r="AF328" i="7" l="1"/>
  <c r="AB329" i="7" s="1"/>
  <c r="AC328" i="7"/>
  <c r="X328" i="7"/>
  <c r="T329" i="7" s="1"/>
  <c r="U328" i="7"/>
  <c r="U329" i="7" l="1"/>
  <c r="X329" i="7"/>
  <c r="T330" i="7" s="1"/>
  <c r="AF329" i="7"/>
  <c r="AB330" i="7" s="1"/>
  <c r="AC329" i="7"/>
  <c r="AF330" i="7" l="1"/>
  <c r="AB331" i="7" s="1"/>
  <c r="AC330" i="7"/>
  <c r="X330" i="7"/>
  <c r="T331" i="7" s="1"/>
  <c r="U330" i="7"/>
  <c r="X331" i="7" l="1"/>
  <c r="T332" i="7" s="1"/>
  <c r="U331" i="7"/>
  <c r="AF331" i="7"/>
  <c r="AB332" i="7" s="1"/>
  <c r="AC331" i="7"/>
  <c r="AF332" i="7" l="1"/>
  <c r="AB333" i="7" s="1"/>
  <c r="AC332" i="7"/>
  <c r="X332" i="7"/>
  <c r="T333" i="7" s="1"/>
  <c r="U332" i="7"/>
  <c r="U333" i="7" l="1"/>
  <c r="X333" i="7"/>
  <c r="T334" i="7" s="1"/>
  <c r="AF333" i="7"/>
  <c r="AB334" i="7" s="1"/>
  <c r="AC333" i="7"/>
  <c r="X334" i="7" l="1"/>
  <c r="T335" i="7" s="1"/>
  <c r="U334" i="7"/>
  <c r="AF334" i="7"/>
  <c r="AB335" i="7" s="1"/>
  <c r="AC334" i="7"/>
  <c r="AF335" i="7" l="1"/>
  <c r="AB336" i="7" s="1"/>
  <c r="AC335" i="7"/>
  <c r="U335" i="7"/>
  <c r="X335" i="7"/>
  <c r="T336" i="7" s="1"/>
  <c r="X336" i="7" l="1"/>
  <c r="T337" i="7" s="1"/>
  <c r="U336" i="7"/>
  <c r="AF336" i="7"/>
  <c r="AB337" i="7" s="1"/>
  <c r="AC336" i="7"/>
  <c r="AF337" i="7" l="1"/>
  <c r="AB338" i="7" s="1"/>
  <c r="AC337" i="7"/>
  <c r="X337" i="7"/>
  <c r="T338" i="7" s="1"/>
  <c r="U337" i="7"/>
  <c r="X338" i="7" l="1"/>
  <c r="T339" i="7" s="1"/>
  <c r="U338" i="7"/>
  <c r="AF338" i="7"/>
  <c r="AB339" i="7" s="1"/>
  <c r="AC338" i="7"/>
  <c r="AF339" i="7" l="1"/>
  <c r="AB340" i="7" s="1"/>
  <c r="AC339" i="7"/>
  <c r="X339" i="7"/>
  <c r="T340" i="7" s="1"/>
  <c r="U339" i="7"/>
  <c r="X340" i="7" l="1"/>
  <c r="T341" i="7" s="1"/>
  <c r="U340" i="7"/>
  <c r="AF340" i="7"/>
  <c r="AB341" i="7" s="1"/>
  <c r="AC340" i="7"/>
  <c r="AF341" i="7" l="1"/>
  <c r="AB342" i="7" s="1"/>
  <c r="AC341" i="7"/>
  <c r="X341" i="7"/>
  <c r="T342" i="7" s="1"/>
  <c r="U341" i="7"/>
  <c r="X342" i="7" l="1"/>
  <c r="T343" i="7" s="1"/>
  <c r="U342" i="7"/>
  <c r="AF342" i="7"/>
  <c r="AB343" i="7" s="1"/>
  <c r="AC342" i="7"/>
  <c r="AF343" i="7" l="1"/>
  <c r="AB344" i="7" s="1"/>
  <c r="AC343" i="7"/>
  <c r="X343" i="7"/>
  <c r="T344" i="7" s="1"/>
  <c r="U343" i="7"/>
  <c r="X344" i="7" l="1"/>
  <c r="T345" i="7" s="1"/>
  <c r="U344" i="7"/>
  <c r="AF344" i="7"/>
  <c r="AB345" i="7" s="1"/>
  <c r="AC344" i="7"/>
  <c r="U345" i="7" l="1"/>
  <c r="X345" i="7"/>
  <c r="T346" i="7" s="1"/>
  <c r="AF345" i="7"/>
  <c r="AB346" i="7" s="1"/>
  <c r="AC345" i="7"/>
  <c r="AF346" i="7" l="1"/>
  <c r="AB347" i="7" s="1"/>
  <c r="AC346" i="7"/>
  <c r="X346" i="7"/>
  <c r="T347" i="7" s="1"/>
  <c r="U346" i="7"/>
  <c r="X347" i="7" l="1"/>
  <c r="T348" i="7" s="1"/>
  <c r="U347" i="7"/>
  <c r="AF347" i="7"/>
  <c r="AB348" i="7" s="1"/>
  <c r="AC347" i="7"/>
  <c r="AF348" i="7" l="1"/>
  <c r="AB349" i="7" s="1"/>
  <c r="AC348" i="7"/>
  <c r="X348" i="7"/>
  <c r="T349" i="7" s="1"/>
  <c r="U348" i="7"/>
  <c r="U349" i="7" l="1"/>
  <c r="X349" i="7"/>
  <c r="T350" i="7" s="1"/>
  <c r="AF349" i="7"/>
  <c r="AB350" i="7" s="1"/>
  <c r="AC349" i="7"/>
  <c r="AF350" i="7" l="1"/>
  <c r="AB351" i="7" s="1"/>
  <c r="AC350" i="7"/>
  <c r="X350" i="7"/>
  <c r="T351" i="7" s="1"/>
  <c r="U350" i="7"/>
  <c r="U351" i="7" l="1"/>
  <c r="X351" i="7"/>
  <c r="T352" i="7" s="1"/>
  <c r="AF351" i="7"/>
  <c r="AB352" i="7" s="1"/>
  <c r="AC351" i="7"/>
  <c r="AF352" i="7" l="1"/>
  <c r="AB353" i="7" s="1"/>
  <c r="AC352" i="7"/>
  <c r="X352" i="7"/>
  <c r="T353" i="7" s="1"/>
  <c r="U352" i="7"/>
  <c r="X353" i="7" l="1"/>
  <c r="T354" i="7" s="1"/>
  <c r="U353" i="7"/>
  <c r="AF353" i="7"/>
  <c r="AB354" i="7" s="1"/>
  <c r="AC353" i="7"/>
  <c r="AF354" i="7" l="1"/>
  <c r="AB355" i="7" s="1"/>
  <c r="AC354" i="7"/>
  <c r="X354" i="7"/>
  <c r="T355" i="7" s="1"/>
  <c r="U354" i="7"/>
  <c r="X355" i="7" l="1"/>
  <c r="T356" i="7" s="1"/>
  <c r="U355" i="7"/>
  <c r="AF355" i="7"/>
  <c r="AB356" i="7" s="1"/>
  <c r="AC355" i="7"/>
  <c r="AF356" i="7" l="1"/>
  <c r="AB357" i="7" s="1"/>
  <c r="AC356" i="7"/>
  <c r="X356" i="7"/>
  <c r="T357" i="7" s="1"/>
  <c r="U356" i="7"/>
  <c r="X357" i="7" l="1"/>
  <c r="T358" i="7" s="1"/>
  <c r="U357" i="7"/>
  <c r="AF357" i="7"/>
  <c r="AB358" i="7" s="1"/>
  <c r="AC357" i="7"/>
  <c r="AF358" i="7" l="1"/>
  <c r="AB359" i="7" s="1"/>
  <c r="AC358" i="7"/>
  <c r="X358" i="7"/>
  <c r="T359" i="7" s="1"/>
  <c r="U358" i="7"/>
  <c r="X359" i="7" l="1"/>
  <c r="T360" i="7" s="1"/>
  <c r="U359" i="7"/>
  <c r="AF359" i="7"/>
  <c r="AB360" i="7" s="1"/>
  <c r="AC359" i="7"/>
  <c r="AF360" i="7" l="1"/>
  <c r="AB361" i="7" s="1"/>
  <c r="AC360" i="7"/>
  <c r="X360" i="7"/>
  <c r="T361" i="7" s="1"/>
  <c r="U360" i="7"/>
  <c r="U361" i="7" l="1"/>
  <c r="X361" i="7"/>
  <c r="T362" i="7" s="1"/>
  <c r="AF361" i="7"/>
  <c r="AB362" i="7" s="1"/>
  <c r="AC361" i="7"/>
  <c r="AF362" i="7" l="1"/>
  <c r="AB363" i="7" s="1"/>
  <c r="AC362" i="7"/>
  <c r="X362" i="7"/>
  <c r="T363" i="7" s="1"/>
  <c r="U362" i="7"/>
  <c r="X363" i="7" l="1"/>
  <c r="T364" i="7" s="1"/>
  <c r="U363" i="7"/>
  <c r="AF363" i="7"/>
  <c r="AB364" i="7" s="1"/>
  <c r="AC363" i="7"/>
  <c r="AF364" i="7" l="1"/>
  <c r="AB365" i="7" s="1"/>
  <c r="AC364" i="7"/>
  <c r="X364" i="7"/>
  <c r="T365" i="7" s="1"/>
  <c r="U364" i="7"/>
  <c r="U365" i="7" l="1"/>
  <c r="X365" i="7"/>
  <c r="T366" i="7" s="1"/>
  <c r="AF365" i="7"/>
  <c r="AB366" i="7" s="1"/>
  <c r="AC365" i="7"/>
  <c r="AF366" i="7" l="1"/>
  <c r="AB367" i="7" s="1"/>
  <c r="AC366" i="7"/>
  <c r="X366" i="7"/>
  <c r="T367" i="7" s="1"/>
  <c r="U366" i="7"/>
  <c r="X367" i="7" l="1"/>
  <c r="T368" i="7" s="1"/>
  <c r="U367" i="7"/>
  <c r="AF367" i="7"/>
  <c r="AB368" i="7" s="1"/>
  <c r="AC367" i="7"/>
  <c r="AF368" i="7" l="1"/>
  <c r="AB369" i="7" s="1"/>
  <c r="AC368" i="7"/>
  <c r="X368" i="7"/>
  <c r="T369" i="7" s="1"/>
  <c r="U368" i="7"/>
  <c r="X369" i="7" l="1"/>
  <c r="T370" i="7" s="1"/>
  <c r="U369" i="7"/>
  <c r="AF369" i="7"/>
  <c r="AB370" i="7" s="1"/>
  <c r="AC369" i="7"/>
  <c r="AF370" i="7" l="1"/>
  <c r="AB371" i="7" s="1"/>
  <c r="AC370" i="7"/>
  <c r="X370" i="7"/>
  <c r="T371" i="7" s="1"/>
  <c r="U370" i="7"/>
  <c r="X371" i="7" l="1"/>
  <c r="T372" i="7" s="1"/>
  <c r="U371" i="7"/>
  <c r="AF371" i="7"/>
  <c r="AB372" i="7" s="1"/>
  <c r="AC371" i="7"/>
  <c r="AF372" i="7" l="1"/>
  <c r="AB373" i="7" s="1"/>
  <c r="AC372" i="7"/>
  <c r="X372" i="7"/>
  <c r="T373" i="7" s="1"/>
  <c r="U372" i="7"/>
  <c r="X373" i="7" l="1"/>
  <c r="T374" i="7" s="1"/>
  <c r="U373" i="7"/>
  <c r="AF373" i="7"/>
  <c r="AB374" i="7" s="1"/>
  <c r="AC373" i="7"/>
  <c r="AF374" i="7" l="1"/>
  <c r="AB375" i="7" s="1"/>
  <c r="AC374" i="7"/>
  <c r="X374" i="7"/>
  <c r="T375" i="7" s="1"/>
  <c r="U374" i="7"/>
  <c r="X375" i="7" l="1"/>
  <c r="T376" i="7" s="1"/>
  <c r="U375" i="7"/>
  <c r="AF375" i="7"/>
  <c r="AB376" i="7" s="1"/>
  <c r="AC375" i="7"/>
  <c r="AF376" i="7" l="1"/>
  <c r="AB377" i="7" s="1"/>
  <c r="AC376" i="7"/>
  <c r="X376" i="7"/>
  <c r="T377" i="7" s="1"/>
  <c r="U376" i="7"/>
  <c r="U377" i="7" l="1"/>
  <c r="X377" i="7"/>
  <c r="T378" i="7" s="1"/>
  <c r="AF377" i="7"/>
  <c r="AB378" i="7" s="1"/>
  <c r="AC377" i="7"/>
  <c r="AF378" i="7" l="1"/>
  <c r="AB379" i="7" s="1"/>
  <c r="AC378" i="7"/>
  <c r="X378" i="7"/>
  <c r="T379" i="7" s="1"/>
  <c r="U378" i="7"/>
  <c r="X379" i="7" l="1"/>
  <c r="T380" i="7" s="1"/>
  <c r="U379" i="7"/>
  <c r="AF379" i="7"/>
  <c r="AB380" i="7" s="1"/>
  <c r="AC379" i="7"/>
  <c r="AF380" i="7" l="1"/>
  <c r="AB381" i="7" s="1"/>
  <c r="AC380" i="7"/>
  <c r="X380" i="7"/>
  <c r="T381" i="7" s="1"/>
  <c r="U380" i="7"/>
  <c r="U381" i="7" l="1"/>
  <c r="X381" i="7"/>
  <c r="T382" i="7" s="1"/>
  <c r="AF381" i="7"/>
  <c r="AB382" i="7" s="1"/>
  <c r="AC381" i="7"/>
  <c r="AF382" i="7" l="1"/>
  <c r="AB383" i="7" s="1"/>
  <c r="AC382" i="7"/>
  <c r="X382" i="7"/>
  <c r="T383" i="7" s="1"/>
  <c r="U382" i="7"/>
  <c r="X383" i="7" l="1"/>
  <c r="T384" i="7" s="1"/>
  <c r="U383" i="7"/>
  <c r="AF383" i="7"/>
  <c r="AB384" i="7" s="1"/>
  <c r="AC383" i="7"/>
  <c r="AF384" i="7" l="1"/>
  <c r="AB385" i="7" s="1"/>
  <c r="AC384" i="7"/>
  <c r="X384" i="7"/>
  <c r="T385" i="7" s="1"/>
  <c r="U384" i="7"/>
  <c r="AF385" i="7" l="1"/>
  <c r="AB386" i="7" s="1"/>
  <c r="AC385" i="7"/>
  <c r="X385" i="7"/>
  <c r="T386" i="7" s="1"/>
  <c r="U385" i="7"/>
  <c r="X386" i="7" l="1"/>
  <c r="U386" i="7"/>
  <c r="AF386" i="7"/>
  <c r="AC386" i="7"/>
</calcChain>
</file>

<file path=xl/sharedStrings.xml><?xml version="1.0" encoding="utf-8"?>
<sst xmlns="http://schemas.openxmlformats.org/spreadsheetml/2006/main" count="314" uniqueCount="226">
  <si>
    <t>Purchase Price</t>
  </si>
  <si>
    <t>Address</t>
  </si>
  <si>
    <t xml:space="preserve">Year Built </t>
  </si>
  <si>
    <t>Total</t>
  </si>
  <si>
    <t>Sq Ft:</t>
  </si>
  <si>
    <t>Unit</t>
  </si>
  <si>
    <t>Cost</t>
  </si>
  <si>
    <t>%</t>
  </si>
  <si>
    <t>Investment Summary</t>
  </si>
  <si>
    <t>Property Address:</t>
  </si>
  <si>
    <t>ARV:</t>
  </si>
  <si>
    <t>Beds:</t>
  </si>
  <si>
    <t>Baths:</t>
  </si>
  <si>
    <t>Executive Summary</t>
  </si>
  <si>
    <t>Provide a summary of the property and rehab plans here for the lender to review the lending opportunity.</t>
  </si>
  <si>
    <t>Closing Date:</t>
  </si>
  <si>
    <t>Loan Amt Requested:</t>
  </si>
  <si>
    <t>Term:</t>
  </si>
  <si>
    <t>Exit Strategy:</t>
  </si>
  <si>
    <t>Sources &amp; Uses</t>
  </si>
  <si>
    <t>Sources of Funds</t>
  </si>
  <si>
    <t>Amount</t>
  </si>
  <si>
    <t>Uses of Funds</t>
  </si>
  <si>
    <t>1st Lien Mortgage</t>
  </si>
  <si>
    <t>2nd Lien Mortgage (Seller/Private)</t>
  </si>
  <si>
    <t>Closing Costs</t>
  </si>
  <si>
    <t>Equity (Borrower's Cash)</t>
  </si>
  <si>
    <t>Hard Costs</t>
  </si>
  <si>
    <t>Financing</t>
  </si>
  <si>
    <t>Soft Costs (Carry Costs)</t>
  </si>
  <si>
    <t>Total Sources</t>
  </si>
  <si>
    <t>Total Uses</t>
  </si>
  <si>
    <t xml:space="preserve"> </t>
  </si>
  <si>
    <t>Data Tables for Repair Estimator Formulas</t>
  </si>
  <si>
    <t>This sheet contains data used in formulas throughout this document.  Editing or Deleting parts of this sheet may change or break formulas on other tabs.  Make changes at your own risk.</t>
  </si>
  <si>
    <t>Interior Framing Changes</t>
  </si>
  <si>
    <t>Sq Ft</t>
  </si>
  <si>
    <t>Note</t>
  </si>
  <si>
    <t>This table is used to calculate the cost of framing changes based on the sqft entered by the user.  The larger the sqft, the less per sqft it costs so this is a vlookup table used for the formula</t>
  </si>
  <si>
    <t>PROPERTY DESCRIPTION</t>
  </si>
  <si>
    <t>PURCHASE INFORMATION</t>
  </si>
  <si>
    <t>QUICK MATH</t>
  </si>
  <si>
    <t>Property Name</t>
  </si>
  <si>
    <t>Pittsburg</t>
  </si>
  <si>
    <t>NOI</t>
  </si>
  <si>
    <t>Property Type</t>
  </si>
  <si>
    <t>(+) Acquisition Costs</t>
  </si>
  <si>
    <t>CAP Rate (PP)</t>
  </si>
  <si>
    <t>(+) Loan Fees / Costs</t>
  </si>
  <si>
    <t>CAP (incl costs)</t>
  </si>
  <si>
    <t>City, State, Zip Code</t>
  </si>
  <si>
    <t>(-) Mortgages</t>
  </si>
  <si>
    <t>ConC Return</t>
  </si>
  <si>
    <t>Property Size</t>
  </si>
  <si>
    <t>Size (SF)</t>
  </si>
  <si>
    <t># Units</t>
  </si>
  <si>
    <t>(=) Initial Investment</t>
  </si>
  <si>
    <t>DCR</t>
  </si>
  <si>
    <t>DEAL SUMMARY</t>
  </si>
  <si>
    <t>FINANCING INFORMATION</t>
  </si>
  <si>
    <t>Lien</t>
  </si>
  <si>
    <t>LTV</t>
  </si>
  <si>
    <t>Loan Amount</t>
  </si>
  <si>
    <t>Pmt/Yr</t>
  </si>
  <si>
    <t>Term (yrs)</t>
  </si>
  <si>
    <t>Interest Rate</t>
  </si>
  <si>
    <t>Amort (yrs)</t>
  </si>
  <si>
    <t>Payment</t>
  </si>
  <si>
    <t>1st</t>
  </si>
  <si>
    <t>2nd</t>
  </si>
  <si>
    <t>TOTAL</t>
  </si>
  <si>
    <t>INCOME (ANNUAL)</t>
  </si>
  <si>
    <t>ENTER TOTAL $</t>
  </si>
  <si>
    <t>$ / MONTH</t>
  </si>
  <si>
    <t>$ / SF</t>
  </si>
  <si>
    <t>$ / UNIT</t>
  </si>
  <si>
    <t>% GPRI</t>
  </si>
  <si>
    <t>NOTES/COMMENTS</t>
  </si>
  <si>
    <t>Gross Potential Rent Income</t>
  </si>
  <si>
    <t>-</t>
  </si>
  <si>
    <t>Vacancy &amp; Credit Loss (%)</t>
  </si>
  <si>
    <t>=</t>
  </si>
  <si>
    <t>Effective Rental Income</t>
  </si>
  <si>
    <t>+</t>
  </si>
  <si>
    <t>Other Income</t>
  </si>
  <si>
    <t>Gross Operating Income</t>
  </si>
  <si>
    <t>EXPENSES (ANNUAL)</t>
  </si>
  <si>
    <t>% GOI</t>
  </si>
  <si>
    <t>% OPEX</t>
  </si>
  <si>
    <t>Real Estate Taxes</t>
  </si>
  <si>
    <t>Personal Property Taxes</t>
  </si>
  <si>
    <t>Property Insurance</t>
  </si>
  <si>
    <t>Management</t>
  </si>
  <si>
    <t>Payroll</t>
  </si>
  <si>
    <t>Repairs &amp; Maintenance</t>
  </si>
  <si>
    <t>Accounting &amp; Legal</t>
  </si>
  <si>
    <t>Licenses/Permits</t>
  </si>
  <si>
    <t>Advertising</t>
  </si>
  <si>
    <t>Supplies</t>
  </si>
  <si>
    <t>Contract Services</t>
  </si>
  <si>
    <t>Garbage</t>
  </si>
  <si>
    <t>Total Operating Expenses</t>
  </si>
  <si>
    <t>NET OPERATING INCOME (NOI)</t>
  </si>
  <si>
    <t>Annual Debt Service</t>
  </si>
  <si>
    <t>Reserves</t>
  </si>
  <si>
    <t>Leasing Commissions</t>
  </si>
  <si>
    <t>Capital Improvements</t>
  </si>
  <si>
    <t>NET CASH FLOW BEFORE TAXES</t>
  </si>
  <si>
    <t>QUICK ANALYSIS</t>
  </si>
  <si>
    <t>FINANCIAL PRO-FORMA</t>
  </si>
  <si>
    <t>User Inputs Are In Bold Blue Type</t>
  </si>
  <si>
    <t>Time 0</t>
  </si>
  <si>
    <t>1st Loan Assumptions</t>
  </si>
  <si>
    <t>Annual Summary</t>
  </si>
  <si>
    <t>2nd Loan Assumptions</t>
  </si>
  <si>
    <t xml:space="preserve">P&amp;L Pro-Forma </t>
  </si>
  <si>
    <t>Loan Amount:</t>
  </si>
  <si>
    <t>Year</t>
  </si>
  <si>
    <t>Interest</t>
  </si>
  <si>
    <t>Principal</t>
  </si>
  <si>
    <t>End Balance</t>
  </si>
  <si>
    <t>Project Address</t>
  </si>
  <si>
    <t>Gross Potential Rental Income (GPRI)</t>
  </si>
  <si>
    <t>Interest Rate:</t>
  </si>
  <si>
    <t>Today's Date</t>
  </si>
  <si>
    <t>Value</t>
  </si>
  <si>
    <t xml:space="preserve">Other Income </t>
  </si>
  <si>
    <t xml:space="preserve">Gross Potential Income </t>
  </si>
  <si>
    <t>Amortization:</t>
  </si>
  <si>
    <t>Number of Units</t>
  </si>
  <si>
    <t>Lot Size</t>
  </si>
  <si>
    <t>Building SF</t>
  </si>
  <si>
    <t>Gross Operating Income (GOI)</t>
  </si>
  <si>
    <t>Less: Operating Expenses</t>
  </si>
  <si>
    <t>Acquisition Sources of Funds</t>
  </si>
  <si>
    <t>Per Unit</t>
  </si>
  <si>
    <t xml:space="preserve">Net Operating Income </t>
  </si>
  <si>
    <t>Capitalization Rate on Total Acq. Cost</t>
  </si>
  <si>
    <t>Acquisition Costs</t>
  </si>
  <si>
    <t>Loan Fees/Costs</t>
  </si>
  <si>
    <t>Less: Other Expenses</t>
  </si>
  <si>
    <t xml:space="preserve">Total Acquisition Cost </t>
  </si>
  <si>
    <t>Net Cash Flow</t>
  </si>
  <si>
    <t>Cash On Cash Return</t>
  </si>
  <si>
    <t>Rehab/Construction Costs</t>
  </si>
  <si>
    <t>Debt Coverage Ratio (DCR)</t>
  </si>
  <si>
    <t>Total Deal Cost</t>
  </si>
  <si>
    <t>% Total Cost</t>
  </si>
  <si>
    <t>Rate</t>
  </si>
  <si>
    <t>EQUITY RETURNS</t>
  </si>
  <si>
    <t xml:space="preserve">Total Equity </t>
  </si>
  <si>
    <t>Annual PMT</t>
  </si>
  <si>
    <t>Total Acqusition Costs</t>
  </si>
  <si>
    <t xml:space="preserve">Total 1st Loan Amount </t>
  </si>
  <si>
    <t>Total 2nd Loan Amount</t>
  </si>
  <si>
    <t>Net Sale Proceeds</t>
  </si>
  <si>
    <t>Total Sources of Funds</t>
  </si>
  <si>
    <t>Loan Amort (1st)</t>
  </si>
  <si>
    <t>1st Loan Proceeds</t>
  </si>
  <si>
    <t>Loan Amort (2nd)</t>
  </si>
  <si>
    <t>2nd Loan Proceeds</t>
  </si>
  <si>
    <t>Month #</t>
  </si>
  <si>
    <t>Amort
Period</t>
  </si>
  <si>
    <t>Beginning
Balance</t>
  </si>
  <si>
    <t>Repayment</t>
  </si>
  <si>
    <t>Ending
Balance</t>
  </si>
  <si>
    <t>1st Loan Repayment</t>
  </si>
  <si>
    <t>Total Hold Time</t>
  </si>
  <si>
    <t>2nd Loan Repayment</t>
  </si>
  <si>
    <t>Net Operating Income</t>
  </si>
  <si>
    <t>Income</t>
  </si>
  <si>
    <t>Actuals</t>
  </si>
  <si>
    <t>Escalator</t>
  </si>
  <si>
    <t>Other Expenses</t>
  </si>
  <si>
    <t>On</t>
  </si>
  <si>
    <t>EQUITY NET CASH FLOW</t>
  </si>
  <si>
    <t>NET PROFIT</t>
  </si>
  <si>
    <t>Less: Operating Expenses (See below)</t>
  </si>
  <si>
    <t>EQUITY IRR</t>
  </si>
  <si>
    <t>EQUITY MULTIPLE</t>
  </si>
  <si>
    <t>Expense Detail</t>
  </si>
  <si>
    <t>NOTE: Totals must match the values in Line 38</t>
  </si>
  <si>
    <t>Total Expenses</t>
  </si>
  <si>
    <t>Disposition</t>
  </si>
  <si>
    <t>Capitalization Rate at Sale</t>
  </si>
  <si>
    <t>PSF</t>
  </si>
  <si>
    <t>Gross Capitalization of Pro Forma Year NOI</t>
  </si>
  <si>
    <t>Selling Costs</t>
  </si>
  <si>
    <t xml:space="preserve">Net Sales Proceeds before Tax and Debt Repayment </t>
  </si>
  <si>
    <t>Less 1st Loan Principal Remaining</t>
  </si>
  <si>
    <t>Less 2nd Loan Principal Remaing</t>
  </si>
  <si>
    <t>Net Sales Proceeds (After Debt)</t>
  </si>
  <si>
    <t>Net Profit Sale Proceeds</t>
  </si>
  <si>
    <t>Do Not Erase</t>
  </si>
  <si>
    <t>Calendar Total (Aggregate assumes Leap Years)</t>
  </si>
  <si>
    <t xml:space="preserve">Growth </t>
  </si>
  <si>
    <t>Factor</t>
  </si>
  <si>
    <t>Off</t>
  </si>
  <si>
    <t>14 Units plus 18 Garages</t>
  </si>
  <si>
    <t>Common Area Utilities</t>
  </si>
  <si>
    <t>Landscaping/Snow</t>
  </si>
  <si>
    <t xml:space="preserve">Cost Family </t>
  </si>
  <si>
    <t>Bedrooms</t>
  </si>
  <si>
    <t>Rent Current</t>
  </si>
  <si>
    <t>304 A</t>
  </si>
  <si>
    <t>304 Lenox - Duplex</t>
  </si>
  <si>
    <t>Vacant</t>
  </si>
  <si>
    <t>304 B</t>
  </si>
  <si>
    <t>306B</t>
  </si>
  <si>
    <t>308 Lenox - 6 Unit</t>
  </si>
  <si>
    <t>308B</t>
  </si>
  <si>
    <t>310 Lenox - 4 Unit</t>
  </si>
  <si>
    <t>314 A</t>
  </si>
  <si>
    <t>314 Lenox - Duplex</t>
  </si>
  <si>
    <t>314 B</t>
  </si>
  <si>
    <t>Yearly</t>
  </si>
  <si>
    <t>Appraiser</t>
  </si>
  <si>
    <t>Property Manager</t>
  </si>
  <si>
    <t>Notes</t>
  </si>
  <si>
    <t>Basement - Previous Owner</t>
  </si>
  <si>
    <t>Garages - Remaining</t>
  </si>
  <si>
    <t>Units</t>
  </si>
  <si>
    <t>Garages</t>
  </si>
  <si>
    <t>Current</t>
  </si>
  <si>
    <t>Future Based on Current Condition</t>
  </si>
  <si>
    <t>Rent 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</si>
</sst>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mmmm\ d\,\ yyyy"/>
    <numFmt numFmtId="165" formatCode="&quot;$&quot;#,##0"/>
    <numFmt numFmtId="166" formatCode="&quot;$&quot;#,##0.00"/>
    <numFmt numFmtId="167" formatCode="0.0%"/>
    <numFmt numFmtId="168" formatCode="#.##&quot;X&quot;"/>
    <numFmt numFmtId="169" formatCode="_([$€-2]* #,##0.00_);_([$€-2]* \(#,##0.00\);_([$€-2]* &quot;-&quot;??_)"/>
    <numFmt numFmtId="170" formatCode="&quot;Year&quot;\ ##"/>
    <numFmt numFmtId="171" formatCode="0.0\ &quot;Stories&quot;"/>
    <numFmt numFmtId="172" formatCode="#0&quot; Years&quot;"/>
    <numFmt numFmtId="173" formatCode="#&quot; Years&quot;"/>
    <numFmt numFmtId="174" formatCode="0\ &quot;Units&quot;"/>
    <numFmt numFmtId="175" formatCode="#,##0.00\ &quot;Acres&quot;"/>
    <numFmt numFmtId="176" formatCode="#,##0.0\ &quot;units/acre&quot;"/>
    <numFmt numFmtId="177" formatCode="&quot;Plus Vacancy and Credit Loss -&quot;\ 0.00%"/>
    <numFmt numFmtId="178" formatCode="#,##0\ &quot;GSF&quot;"/>
    <numFmt numFmtId="179" formatCode="0.0&quot;/unit&quot;"/>
    <numFmt numFmtId="180" formatCode="&quot;Going-in Cap Rate:&quot;\ 0.00%"/>
    <numFmt numFmtId="181" formatCode="&quot;GRM:&quot;\ #,##0.00"/>
    <numFmt numFmtId="182" formatCode="&quot;$&quot;#,##0_)&quot;PSF&quot;;[Red]\(&quot;$&quot;#,##0\)"/>
    <numFmt numFmtId="183" formatCode="&quot;$&quot;###\ &quot;PSF&quot;"/>
    <numFmt numFmtId="184" formatCode="&quot;$&quot;#,###\ &quot;Per Unit&quot;"/>
    <numFmt numFmtId="185" formatCode="0\ &quot;Years&quot;"/>
    <numFmt numFmtId="186" formatCode="##\ &quot;Months&quot;"/>
    <numFmt numFmtId="187" formatCode="##\ &quot;Years&quot;"/>
    <numFmt numFmtId="188" formatCode="&quot;Global Income Growth Rate:&quot;\ 0.0%"/>
    <numFmt numFmtId="189" formatCode="&quot;Global Expense Growth Rate:&quot;\ 0.0%"/>
    <numFmt numFmtId="190" formatCode="&quot;Pro Forma Year&quot;\ 0"/>
    <numFmt numFmtId="191" formatCode="0.0%\ &quot;GOI&quot;"/>
    <numFmt numFmtId="192" formatCode="0.0%\ &quot;Op. Mgn.&quot;"/>
    <numFmt numFmtId="193" formatCode="&quot;Per Unit:&quot;\ &quot;$&quot;#,##0"/>
    <numFmt numFmtId="194" formatCode="0\ &quot;Year Amort&quot;"/>
    <numFmt numFmtId="195" formatCode="0.00\ &quot;Days/Year&quot;"/>
    <numFmt numFmtId="196" formatCode="_(* #,##0_);_(* \(#,##0\);_(* &quot;-&quot;??_);_(@_)"/>
  </numFmts>
  <fonts count="58" x14ac:knownFonts="1">
    <font>
      <sz val="12"/>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28"/>
      <color rgb="FF000000"/>
      <name val="Calibri"/>
    </font>
    <font>
      <sz val="12"/>
      <name val="Calibri"/>
    </font>
    <font>
      <b/>
      <sz val="12"/>
      <color rgb="FF000000"/>
      <name val="Calibri"/>
    </font>
    <font>
      <sz val="14"/>
      <color rgb="FF000000"/>
      <name val="Calibri"/>
    </font>
    <font>
      <b/>
      <sz val="14"/>
      <color rgb="FF000000"/>
      <name val="Calibri"/>
    </font>
    <font>
      <sz val="10"/>
      <color rgb="FF000000"/>
      <name val="Calibri"/>
    </font>
    <font>
      <b/>
      <sz val="16"/>
      <color rgb="FF000000"/>
      <name val="Calibri"/>
    </font>
    <font>
      <b/>
      <sz val="10"/>
      <color rgb="FF000000"/>
      <name val="Calibri"/>
    </font>
    <font>
      <sz val="7"/>
      <color rgb="FF000000"/>
      <name val="Calibri"/>
    </font>
    <font>
      <sz val="11"/>
      <color rgb="FF000000"/>
      <name val="Calibri"/>
    </font>
    <font>
      <b/>
      <sz val="11"/>
      <color theme="0"/>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sz val="9"/>
      <color theme="1"/>
      <name val="Calibri"/>
      <family val="2"/>
      <scheme val="minor"/>
    </font>
    <font>
      <sz val="11"/>
      <color rgb="FF0000FF"/>
      <name val="Calibri"/>
      <family val="2"/>
      <scheme val="minor"/>
    </font>
    <font>
      <u/>
      <sz val="11"/>
      <color theme="1"/>
      <name val="Calibri"/>
      <family val="2"/>
      <scheme val="minor"/>
    </font>
    <font>
      <b/>
      <u/>
      <sz val="11"/>
      <color theme="0"/>
      <name val="Calibri"/>
      <family val="2"/>
      <scheme val="minor"/>
    </font>
    <font>
      <u/>
      <sz val="11"/>
      <color theme="0"/>
      <name val="Calibri"/>
      <family val="2"/>
      <scheme val="minor"/>
    </font>
    <font>
      <u/>
      <sz val="10"/>
      <color indexed="12"/>
      <name val="Times New Roman"/>
      <family val="1"/>
    </font>
    <font>
      <u/>
      <sz val="11"/>
      <color indexed="12"/>
      <name val="Calibri"/>
      <family val="2"/>
    </font>
    <font>
      <sz val="11"/>
      <name val="Calibri"/>
      <family val="2"/>
    </font>
    <font>
      <b/>
      <sz val="11"/>
      <color theme="0"/>
      <name val="Calibri"/>
      <family val="2"/>
    </font>
    <font>
      <sz val="10"/>
      <name val="Arial"/>
      <family val="2"/>
    </font>
    <font>
      <b/>
      <sz val="11"/>
      <color rgb="FF0000FF"/>
      <name val="Calibri"/>
      <family val="2"/>
    </font>
    <font>
      <u val="singleAccounting"/>
      <sz val="11"/>
      <name val="Calibri"/>
      <family val="2"/>
    </font>
    <font>
      <sz val="10"/>
      <name val="Verdana"/>
      <family val="2"/>
    </font>
    <font>
      <b/>
      <sz val="11"/>
      <color indexed="9"/>
      <name val="Calibri"/>
      <family val="2"/>
    </font>
    <font>
      <i/>
      <sz val="11"/>
      <name val="Calibri"/>
      <family val="2"/>
    </font>
    <font>
      <b/>
      <u/>
      <sz val="11"/>
      <name val="Calibri"/>
      <family val="2"/>
    </font>
    <font>
      <sz val="11"/>
      <color indexed="9"/>
      <name val="Calibri"/>
      <family val="2"/>
    </font>
    <font>
      <sz val="11"/>
      <color theme="1"/>
      <name val="Calibri"/>
      <family val="2"/>
    </font>
    <font>
      <u/>
      <sz val="11"/>
      <name val="Calibri"/>
      <family val="2"/>
    </font>
    <font>
      <sz val="11"/>
      <color rgb="FF0000FF"/>
      <name val="Calibri"/>
      <family val="2"/>
    </font>
    <font>
      <b/>
      <u/>
      <sz val="11"/>
      <color theme="0"/>
      <name val="Calibri"/>
      <family val="2"/>
    </font>
    <font>
      <b/>
      <i/>
      <sz val="11"/>
      <color theme="1"/>
      <name val="Calibri"/>
      <family val="2"/>
    </font>
    <font>
      <i/>
      <u/>
      <sz val="11"/>
      <name val="Calibri"/>
      <family val="2"/>
    </font>
    <font>
      <b/>
      <sz val="11"/>
      <name val="Calibri"/>
      <family val="2"/>
    </font>
    <font>
      <sz val="11"/>
      <color indexed="12"/>
      <name val="Calibri"/>
      <family val="2"/>
    </font>
    <font>
      <i/>
      <sz val="11"/>
      <color theme="1"/>
      <name val="Calibri"/>
      <family val="2"/>
    </font>
    <font>
      <b/>
      <i/>
      <sz val="11"/>
      <name val="Calibri"/>
      <family val="2"/>
    </font>
    <font>
      <u/>
      <sz val="11"/>
      <color theme="1"/>
      <name val="Calibri"/>
      <family val="2"/>
    </font>
    <font>
      <i/>
      <sz val="9"/>
      <name val="Calibri"/>
      <family val="2"/>
    </font>
    <font>
      <b/>
      <sz val="11"/>
      <color theme="1"/>
      <name val="Calibri"/>
      <family val="2"/>
    </font>
    <font>
      <sz val="11"/>
      <color indexed="8"/>
      <name val="Calibri"/>
      <family val="2"/>
    </font>
    <font>
      <i/>
      <sz val="10"/>
      <name val="Calibri"/>
      <family val="2"/>
    </font>
    <font>
      <sz val="10"/>
      <name val="Times New Roman"/>
      <family val="1"/>
    </font>
    <font>
      <b/>
      <u/>
      <sz val="11"/>
      <color rgb="FF0000FF"/>
      <name val="Calibri"/>
      <family val="2"/>
    </font>
    <font>
      <sz val="11"/>
      <color rgb="FFFF0000"/>
      <name val="Calibri"/>
      <family val="2"/>
    </font>
    <font>
      <sz val="12"/>
      <color rgb="FF000000"/>
      <name val="Calibri"/>
    </font>
    <font>
      <b/>
      <u/>
      <sz val="12"/>
      <color theme="1"/>
      <name val="Calibri"/>
      <family val="2"/>
      <scheme val="minor"/>
    </font>
    <font>
      <sz val="12"/>
      <color theme="1"/>
      <name val="Calibri"/>
      <family val="2"/>
      <scheme val="minor"/>
    </font>
    <font>
      <b/>
      <sz val="12"/>
      <color theme="1"/>
      <name val="Calibri"/>
      <family val="2"/>
      <scheme val="minor"/>
    </font>
    <font>
      <b/>
      <sz val="18"/>
      <color theme="1"/>
      <name val="Arial Black"/>
      <family val="2"/>
    </font>
  </fonts>
  <fills count="1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s>
  <borders count="72">
    <border>
      <left/>
      <right/>
      <top/>
      <bottom/>
      <diagonal/>
    </border>
    <border>
      <left/>
      <right/>
      <top/>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style="medium">
        <color rgb="FF7F7F7F"/>
      </left>
      <right/>
      <top/>
      <bottom/>
      <diagonal/>
    </border>
    <border>
      <left/>
      <right/>
      <top style="thin">
        <color rgb="FFA5A5A5"/>
      </top>
      <bottom style="thin">
        <color rgb="FFA5A5A5"/>
      </bottom>
      <diagonal/>
    </border>
    <border>
      <left/>
      <right/>
      <top style="thin">
        <color rgb="FF7F7F7F"/>
      </top>
      <bottom style="thin">
        <color rgb="FF7F7F7F"/>
      </bottom>
      <diagonal/>
    </border>
    <border>
      <left style="medium">
        <color rgb="FF7F7F7F"/>
      </left>
      <right/>
      <top/>
      <bottom style="medium">
        <color rgb="FF7F7F7F"/>
      </bottom>
      <diagonal/>
    </border>
    <border>
      <left/>
      <right/>
      <top/>
      <bottom style="medium">
        <color rgb="FF7F7F7F"/>
      </bottom>
      <diagonal/>
    </border>
    <border>
      <left/>
      <right/>
      <top/>
      <bottom/>
      <diagonal/>
    </border>
    <border>
      <left/>
      <right/>
      <top/>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right style="medium">
        <color rgb="FF7F7F7F"/>
      </right>
      <top/>
      <bottom/>
      <diagonal/>
    </border>
    <border>
      <left/>
      <right/>
      <top/>
      <bottom/>
      <diagonal/>
    </border>
    <border>
      <left/>
      <right/>
      <top/>
      <bottom style="medium">
        <color rgb="FF7F7F7F"/>
      </bottom>
      <diagonal/>
    </border>
    <border>
      <left/>
      <right style="medium">
        <color rgb="FF7F7F7F"/>
      </right>
      <top/>
      <bottom style="medium">
        <color rgb="FF7F7F7F"/>
      </bottom>
      <diagonal/>
    </border>
    <border>
      <left/>
      <right/>
      <top/>
      <bottom style="thin">
        <color rgb="FF7F7F7F"/>
      </bottom>
      <diagonal/>
    </border>
    <border>
      <left/>
      <right/>
      <top/>
      <bottom style="thin">
        <color rgb="FF7F7F7F"/>
      </bottom>
      <diagonal/>
    </border>
    <border>
      <left/>
      <right/>
      <top/>
      <bottom style="thin">
        <color rgb="FF7F7F7F"/>
      </bottom>
      <diagonal/>
    </border>
    <border>
      <left/>
      <right/>
      <top style="thin">
        <color rgb="FF7F7F7F"/>
      </top>
      <bottom style="thin">
        <color rgb="FF7F7F7F"/>
      </bottom>
      <diagonal/>
    </border>
    <border>
      <left/>
      <right/>
      <top style="thin">
        <color rgb="FF7F7F7F"/>
      </top>
      <bottom style="thin">
        <color rgb="FF7F7F7F"/>
      </bottom>
      <diagonal/>
    </border>
    <border>
      <left/>
      <right/>
      <top style="medium">
        <color rgb="FF7F7F7F"/>
      </top>
      <bottom style="medium">
        <color rgb="FF7F7F7F"/>
      </bottom>
      <diagonal/>
    </border>
    <border>
      <left/>
      <right/>
      <top/>
      <bottom style="thin">
        <color rgb="FFA5A5A5"/>
      </bottom>
      <diagonal/>
    </border>
    <border>
      <left/>
      <right/>
      <top/>
      <bottom style="thin">
        <color rgb="FFA5A5A5"/>
      </bottom>
      <diagonal/>
    </border>
    <border>
      <left/>
      <right/>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top/>
      <bottom style="thin">
        <color rgb="FF000000"/>
      </bottom>
      <diagonal/>
    </border>
    <border>
      <left/>
      <right style="medium">
        <color rgb="FF7F7F7F"/>
      </right>
      <top/>
      <bottom style="thin">
        <color rgb="FF000000"/>
      </bottom>
      <diagonal/>
    </border>
    <border>
      <left style="medium">
        <color rgb="FFA5A5A5"/>
      </left>
      <right/>
      <top style="medium">
        <color rgb="FFA5A5A5"/>
      </top>
      <bottom style="medium">
        <color rgb="FFA5A5A5"/>
      </bottom>
      <diagonal/>
    </border>
    <border>
      <left/>
      <right/>
      <top style="medium">
        <color rgb="FFA5A5A5"/>
      </top>
      <bottom/>
      <diagonal/>
    </border>
    <border>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diagonal/>
    </border>
    <border>
      <left/>
      <right style="medium">
        <color rgb="FFA5A5A5"/>
      </right>
      <top/>
      <bottom/>
      <diagonal/>
    </border>
    <border>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top/>
      <bottom style="thin">
        <color auto="1"/>
      </bottom>
      <diagonal/>
    </border>
    <border>
      <left/>
      <right style="thin">
        <color indexed="64"/>
      </right>
      <top/>
      <bottom style="thin">
        <color indexed="64"/>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s>
  <cellStyleXfs count="17">
    <xf numFmtId="0" fontId="0" fillId="0" borderId="0"/>
    <xf numFmtId="0" fontId="3" fillId="0" borderId="42"/>
    <xf numFmtId="0" fontId="23" fillId="0" borderId="42" applyNumberFormat="0" applyFill="0" applyBorder="0" applyAlignment="0" applyProtection="0">
      <alignment vertical="top"/>
      <protection locked="0"/>
    </xf>
    <xf numFmtId="169" fontId="3" fillId="0" borderId="42"/>
    <xf numFmtId="169" fontId="27" fillId="0" borderId="42"/>
    <xf numFmtId="0" fontId="30" fillId="0" borderId="42"/>
    <xf numFmtId="169" fontId="27" fillId="0" borderId="42"/>
    <xf numFmtId="0" fontId="3" fillId="0" borderId="42"/>
    <xf numFmtId="169" fontId="50" fillId="0" borderId="42"/>
    <xf numFmtId="43" fontId="3" fillId="0" borderId="42" applyFont="0" applyFill="0" applyBorder="0" applyAlignment="0" applyProtection="0"/>
    <xf numFmtId="9" fontId="3" fillId="0" borderId="42" applyFont="0" applyFill="0" applyBorder="0" applyAlignment="0" applyProtection="0"/>
    <xf numFmtId="44" fontId="3" fillId="0" borderId="42" applyFont="0" applyFill="0" applyBorder="0" applyAlignment="0" applyProtection="0"/>
    <xf numFmtId="0" fontId="2" fillId="0" borderId="42"/>
    <xf numFmtId="44" fontId="2" fillId="0" borderId="42" applyFont="0" applyFill="0" applyBorder="0" applyAlignment="0" applyProtection="0"/>
    <xf numFmtId="43" fontId="53" fillId="0" borderId="42" applyFont="0" applyFill="0" applyBorder="0" applyAlignment="0" applyProtection="0"/>
    <xf numFmtId="9" fontId="53" fillId="0" borderId="42" applyFont="0" applyFill="0" applyBorder="0" applyAlignment="0" applyProtection="0"/>
    <xf numFmtId="43" fontId="53" fillId="0" borderId="0" applyFont="0" applyFill="0" applyBorder="0" applyAlignment="0" applyProtection="0"/>
  </cellStyleXfs>
  <cellXfs count="498">
    <xf numFmtId="0" fontId="0" fillId="0" borderId="0" xfId="0" applyFont="1" applyAlignment="1"/>
    <xf numFmtId="0" fontId="4" fillId="2" borderId="1" xfId="0" applyFont="1" applyFill="1" applyBorder="1" applyAlignment="1">
      <alignment vertical="center"/>
    </xf>
    <xf numFmtId="0" fontId="0" fillId="2" borderId="1" xfId="0" applyFont="1" applyFill="1" applyBorder="1"/>
    <xf numFmtId="0" fontId="0" fillId="0" borderId="0" xfId="0" applyFont="1"/>
    <xf numFmtId="0" fontId="0" fillId="2" borderId="1" xfId="0" applyFont="1" applyFill="1" applyBorder="1" applyAlignment="1">
      <alignment vertical="center"/>
    </xf>
    <xf numFmtId="0" fontId="9" fillId="2" borderId="1" xfId="0" applyFont="1" applyFill="1" applyBorder="1" applyAlignment="1">
      <alignment horizontal="right"/>
    </xf>
    <xf numFmtId="0" fontId="10" fillId="0" borderId="0" xfId="0" applyFont="1" applyAlignment="1">
      <alignment vertical="center"/>
    </xf>
    <xf numFmtId="0" fontId="0" fillId="0" borderId="0" xfId="0" applyFont="1" applyAlignment="1">
      <alignment vertical="center"/>
    </xf>
    <xf numFmtId="0" fontId="9" fillId="0" borderId="0" xfId="0" applyFont="1"/>
    <xf numFmtId="0" fontId="9" fillId="0" borderId="0" xfId="0" applyFont="1" applyAlignment="1">
      <alignment vertical="center"/>
    </xf>
    <xf numFmtId="0" fontId="9" fillId="2" borderId="1" xfId="0" applyFont="1" applyFill="1" applyBorder="1"/>
    <xf numFmtId="0" fontId="9" fillId="2" borderId="1" xfId="0" applyFont="1" applyFill="1" applyBorder="1" applyAlignment="1">
      <alignment horizontal="left"/>
    </xf>
    <xf numFmtId="0" fontId="0" fillId="2" borderId="1" xfId="0" applyFont="1" applyFill="1" applyBorder="1" applyAlignment="1">
      <alignment horizontal="left"/>
    </xf>
    <xf numFmtId="0" fontId="0" fillId="2" borderId="1" xfId="0" applyFont="1" applyFill="1" applyBorder="1" applyAlignment="1">
      <alignment horizontal="right"/>
    </xf>
    <xf numFmtId="0" fontId="11" fillId="2" borderId="1" xfId="0" applyFont="1" applyFill="1" applyBorder="1" applyAlignment="1">
      <alignment horizontal="right"/>
    </xf>
    <xf numFmtId="0" fontId="10" fillId="2" borderId="1" xfId="0" applyFont="1" applyFill="1" applyBorder="1" applyAlignment="1">
      <alignment horizontal="left"/>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167" fontId="11" fillId="4" borderId="12" xfId="0" applyNumberFormat="1" applyFont="1" applyFill="1" applyBorder="1" applyAlignment="1">
      <alignment horizontal="center" vertical="center"/>
    </xf>
    <xf numFmtId="0" fontId="9" fillId="2" borderId="4" xfId="0" applyFont="1" applyFill="1" applyBorder="1" applyAlignment="1">
      <alignment vertical="center"/>
    </xf>
    <xf numFmtId="165" fontId="9" fillId="2" borderId="1" xfId="0" applyNumberFormat="1" applyFont="1" applyFill="1" applyBorder="1" applyAlignment="1">
      <alignment vertical="center"/>
    </xf>
    <xf numFmtId="167" fontId="9" fillId="2" borderId="13" xfId="0" applyNumberFormat="1" applyFont="1" applyFill="1" applyBorder="1" applyAlignment="1">
      <alignment vertical="center"/>
    </xf>
    <xf numFmtId="0" fontId="9" fillId="2" borderId="1" xfId="0" applyFont="1" applyFill="1" applyBorder="1" applyAlignment="1">
      <alignment vertical="center"/>
    </xf>
    <xf numFmtId="0" fontId="9" fillId="2" borderId="13" xfId="0" applyFont="1" applyFill="1" applyBorder="1" applyAlignment="1">
      <alignment vertical="center"/>
    </xf>
    <xf numFmtId="0" fontId="9" fillId="2" borderId="28" xfId="0" applyFont="1" applyFill="1" applyBorder="1" applyAlignment="1">
      <alignment vertical="center"/>
    </xf>
    <xf numFmtId="165" fontId="9" fillId="2" borderId="29" xfId="0" applyNumberFormat="1" applyFont="1" applyFill="1" applyBorder="1" applyAlignment="1">
      <alignment vertical="center"/>
    </xf>
    <xf numFmtId="165" fontId="9" fillId="2" borderId="28" xfId="0" applyNumberFormat="1" applyFont="1" applyFill="1" applyBorder="1" applyAlignment="1">
      <alignment vertical="center"/>
    </xf>
    <xf numFmtId="167" fontId="9" fillId="2" borderId="29" xfId="0" applyNumberFormat="1" applyFont="1" applyFill="1" applyBorder="1" applyAlignment="1">
      <alignment vertical="center"/>
    </xf>
    <xf numFmtId="0" fontId="9" fillId="2" borderId="7" xfId="0" applyFont="1" applyFill="1" applyBorder="1" applyAlignment="1">
      <alignment vertical="center"/>
    </xf>
    <xf numFmtId="0" fontId="9" fillId="0" borderId="8" xfId="0" applyFont="1" applyBorder="1" applyAlignment="1">
      <alignment vertical="center"/>
    </xf>
    <xf numFmtId="0" fontId="11" fillId="2" borderId="15" xfId="0" applyFont="1" applyFill="1" applyBorder="1" applyAlignment="1">
      <alignment horizontal="right" vertical="center"/>
    </xf>
    <xf numFmtId="165" fontId="9" fillId="2" borderId="15" xfId="0" applyNumberFormat="1" applyFont="1" applyFill="1" applyBorder="1" applyAlignment="1">
      <alignment vertical="center"/>
    </xf>
    <xf numFmtId="167" fontId="9" fillId="2" borderId="16" xfId="0" applyNumberFormat="1" applyFont="1" applyFill="1" applyBorder="1" applyAlignment="1">
      <alignment vertical="center"/>
    </xf>
    <xf numFmtId="0" fontId="12" fillId="0" borderId="0" xfId="0" applyFont="1" applyAlignment="1">
      <alignment vertical="top" wrapText="1"/>
    </xf>
    <xf numFmtId="0" fontId="12" fillId="0" borderId="0" xfId="0" applyFont="1" applyAlignment="1">
      <alignment wrapText="1"/>
    </xf>
    <xf numFmtId="0" fontId="8" fillId="4" borderId="30" xfId="0" applyFont="1" applyFill="1" applyBorder="1"/>
    <xf numFmtId="0" fontId="6" fillId="4" borderId="31" xfId="0" applyFont="1" applyFill="1" applyBorder="1" applyAlignment="1">
      <alignment horizontal="center"/>
    </xf>
    <xf numFmtId="1" fontId="0" fillId="3" borderId="35" xfId="0" applyNumberFormat="1" applyFont="1" applyFill="1" applyBorder="1" applyAlignment="1">
      <alignment horizontal="center" vertical="center"/>
    </xf>
    <xf numFmtId="165" fontId="0" fillId="3" borderId="36" xfId="0" applyNumberFormat="1" applyFont="1" applyFill="1" applyBorder="1" applyAlignment="1">
      <alignment horizontal="center"/>
    </xf>
    <xf numFmtId="0" fontId="0" fillId="3" borderId="40" xfId="0" applyFont="1" applyFill="1" applyBorder="1" applyAlignment="1">
      <alignment horizontal="center" vertical="center"/>
    </xf>
    <xf numFmtId="165" fontId="0" fillId="3" borderId="41" xfId="0" applyNumberFormat="1" applyFont="1" applyFill="1" applyBorder="1" applyAlignment="1">
      <alignment horizontal="center"/>
    </xf>
    <xf numFmtId="165" fontId="0" fillId="3" borderId="41" xfId="0" applyNumberFormat="1" applyFont="1" applyFill="1" applyBorder="1" applyAlignment="1">
      <alignment horizontal="center" vertical="center"/>
    </xf>
    <xf numFmtId="165" fontId="0" fillId="3" borderId="41" xfId="0" applyNumberFormat="1" applyFont="1" applyFill="1" applyBorder="1" applyAlignment="1">
      <alignment horizontal="center" vertical="top"/>
    </xf>
    <xf numFmtId="0" fontId="0" fillId="3" borderId="40" xfId="0" applyFont="1" applyFill="1" applyBorder="1"/>
    <xf numFmtId="0" fontId="0" fillId="3" borderId="41" xfId="0" applyFont="1" applyFill="1" applyBorder="1"/>
    <xf numFmtId="0" fontId="0" fillId="3" borderId="47" xfId="0" applyFont="1" applyFill="1" applyBorder="1"/>
    <xf numFmtId="0" fontId="0" fillId="3" borderId="48" xfId="0" applyFont="1" applyFill="1" applyBorder="1"/>
    <xf numFmtId="0" fontId="3" fillId="5" borderId="42" xfId="1" applyFill="1" applyAlignment="1">
      <alignment horizontal="right"/>
    </xf>
    <xf numFmtId="0" fontId="3" fillId="5" borderId="42" xfId="1" applyFill="1"/>
    <xf numFmtId="0" fontId="3" fillId="0" borderId="42" xfId="1"/>
    <xf numFmtId="0" fontId="3" fillId="0" borderId="52" xfId="1" applyBorder="1"/>
    <xf numFmtId="44" fontId="3" fillId="0" borderId="42" xfId="1" applyNumberFormat="1" applyProtection="1">
      <protection locked="0"/>
    </xf>
    <xf numFmtId="165" fontId="18" fillId="0" borderId="42" xfId="1" applyNumberFormat="1" applyFont="1" applyAlignment="1">
      <alignment horizontal="center"/>
    </xf>
    <xf numFmtId="0" fontId="15" fillId="0" borderId="52" xfId="1" applyFont="1" applyBorder="1"/>
    <xf numFmtId="166" fontId="15" fillId="0" borderId="55" xfId="1" applyNumberFormat="1" applyFont="1" applyBorder="1"/>
    <xf numFmtId="0" fontId="3" fillId="0" borderId="42" xfId="1" applyAlignment="1">
      <alignment horizontal="right"/>
    </xf>
    <xf numFmtId="165" fontId="17" fillId="7" borderId="54" xfId="1" applyNumberFormat="1" applyFont="1" applyFill="1" applyBorder="1" applyProtection="1">
      <protection locked="0"/>
    </xf>
    <xf numFmtId="10" fontId="18" fillId="0" borderId="42" xfId="1" applyNumberFormat="1" applyFont="1" applyAlignment="1">
      <alignment horizontal="center"/>
    </xf>
    <xf numFmtId="10" fontId="15" fillId="0" borderId="55" xfId="1" applyNumberFormat="1" applyFont="1" applyBorder="1"/>
    <xf numFmtId="166" fontId="3" fillId="0" borderId="55" xfId="1" applyNumberFormat="1" applyBorder="1"/>
    <xf numFmtId="0" fontId="3" fillId="0" borderId="58" xfId="1" applyBorder="1"/>
    <xf numFmtId="0" fontId="3" fillId="0" borderId="53" xfId="1" applyBorder="1" applyAlignment="1">
      <alignment horizontal="center"/>
    </xf>
    <xf numFmtId="3" fontId="17" fillId="7" borderId="53" xfId="1" applyNumberFormat="1" applyFont="1" applyFill="1" applyBorder="1" applyAlignment="1" applyProtection="1">
      <alignment horizontal="center"/>
      <protection locked="0"/>
    </xf>
    <xf numFmtId="3" fontId="17" fillId="7" borderId="54" xfId="1" applyNumberFormat="1" applyFont="1" applyFill="1" applyBorder="1" applyAlignment="1" applyProtection="1">
      <alignment horizontal="center"/>
      <protection locked="0"/>
    </xf>
    <xf numFmtId="0" fontId="3" fillId="0" borderId="53" xfId="1" applyBorder="1"/>
    <xf numFmtId="166" fontId="3" fillId="0" borderId="54" xfId="1" applyNumberFormat="1" applyBorder="1"/>
    <xf numFmtId="0" fontId="15" fillId="0" borderId="58" xfId="1" applyFont="1" applyBorder="1"/>
    <xf numFmtId="168" fontId="15" fillId="0" borderId="54" xfId="1" applyNumberFormat="1" applyFont="1" applyBorder="1"/>
    <xf numFmtId="0" fontId="3" fillId="0" borderId="42" xfId="1" applyAlignment="1">
      <alignment horizontal="center"/>
    </xf>
    <xf numFmtId="3" fontId="3" fillId="0" borderId="42" xfId="1" applyNumberFormat="1" applyAlignment="1">
      <alignment horizontal="center"/>
    </xf>
    <xf numFmtId="0" fontId="20" fillId="0" borderId="52" xfId="1" applyFont="1" applyBorder="1" applyAlignment="1">
      <alignment horizontal="center"/>
    </xf>
    <xf numFmtId="0" fontId="20" fillId="0" borderId="42" xfId="1" applyFont="1" applyAlignment="1">
      <alignment horizontal="center"/>
    </xf>
    <xf numFmtId="0" fontId="20" fillId="0" borderId="55" xfId="1" applyFont="1" applyBorder="1" applyAlignment="1">
      <alignment horizontal="center"/>
    </xf>
    <xf numFmtId="0" fontId="3" fillId="0" borderId="52" xfId="1" applyBorder="1" applyAlignment="1">
      <alignment horizontal="center"/>
    </xf>
    <xf numFmtId="10" fontId="17" fillId="7" borderId="53" xfId="1" applyNumberFormat="1" applyFont="1" applyFill="1" applyBorder="1" applyAlignment="1" applyProtection="1">
      <alignment horizontal="center"/>
      <protection locked="0"/>
    </xf>
    <xf numFmtId="166" fontId="3" fillId="0" borderId="42" xfId="1" applyNumberFormat="1" applyAlignment="1">
      <alignment horizontal="right"/>
    </xf>
    <xf numFmtId="0" fontId="17" fillId="7" borderId="53" xfId="1" applyFont="1" applyFill="1" applyBorder="1" applyAlignment="1" applyProtection="1">
      <alignment horizontal="center"/>
      <protection locked="0"/>
    </xf>
    <xf numFmtId="166" fontId="3" fillId="0" borderId="54" xfId="1" applyNumberFormat="1" applyBorder="1" applyAlignment="1">
      <alignment horizontal="right"/>
    </xf>
    <xf numFmtId="10" fontId="17" fillId="7" borderId="42" xfId="1" applyNumberFormat="1" applyFont="1" applyFill="1" applyAlignment="1" applyProtection="1">
      <alignment horizontal="center"/>
      <protection locked="0"/>
    </xf>
    <xf numFmtId="10" fontId="17" fillId="7" borderId="56" xfId="1" applyNumberFormat="1" applyFont="1" applyFill="1" applyBorder="1" applyAlignment="1" applyProtection="1">
      <alignment horizontal="center"/>
      <protection locked="0"/>
    </xf>
    <xf numFmtId="0" fontId="17" fillId="7" borderId="56" xfId="1" applyFont="1" applyFill="1" applyBorder="1" applyAlignment="1" applyProtection="1">
      <alignment horizontal="center"/>
      <protection locked="0"/>
    </xf>
    <xf numFmtId="0" fontId="15" fillId="0" borderId="58" xfId="1" applyFont="1" applyBorder="1" applyAlignment="1">
      <alignment horizontal="right"/>
    </xf>
    <xf numFmtId="10" fontId="15" fillId="0" borderId="56" xfId="1" applyNumberFormat="1" applyFont="1" applyBorder="1" applyAlignment="1">
      <alignment horizontal="center"/>
    </xf>
    <xf numFmtId="166" fontId="15" fillId="0" borderId="56" xfId="1" applyNumberFormat="1" applyFont="1" applyBorder="1" applyAlignment="1">
      <alignment horizontal="right"/>
    </xf>
    <xf numFmtId="3" fontId="3" fillId="0" borderId="53" xfId="1" applyNumberFormat="1" applyBorder="1"/>
    <xf numFmtId="166" fontId="15" fillId="0" borderId="54" xfId="1" applyNumberFormat="1" applyFont="1" applyBorder="1" applyAlignment="1">
      <alignment horizontal="right"/>
    </xf>
    <xf numFmtId="0" fontId="21" fillId="6" borderId="49" xfId="1" applyFont="1" applyFill="1" applyBorder="1"/>
    <xf numFmtId="0" fontId="22" fillId="6" borderId="50" xfId="1" applyFont="1" applyFill="1" applyBorder="1"/>
    <xf numFmtId="0" fontId="21" fillId="6" borderId="50" xfId="1" applyFont="1" applyFill="1" applyBorder="1" applyAlignment="1">
      <alignment horizontal="center"/>
    </xf>
    <xf numFmtId="0" fontId="16" fillId="6" borderId="50" xfId="1" applyFont="1" applyFill="1" applyBorder="1"/>
    <xf numFmtId="166" fontId="17" fillId="7" borderId="53" xfId="1" applyNumberFormat="1" applyFont="1" applyFill="1" applyBorder="1" applyProtection="1">
      <protection locked="0"/>
    </xf>
    <xf numFmtId="166" fontId="3" fillId="0" borderId="42" xfId="1" applyNumberFormat="1"/>
    <xf numFmtId="10" fontId="3" fillId="0" borderId="42" xfId="1" applyNumberFormat="1"/>
    <xf numFmtId="0" fontId="15" fillId="0" borderId="42" xfId="1" applyFont="1"/>
    <xf numFmtId="166" fontId="15" fillId="0" borderId="42" xfId="1" applyNumberFormat="1" applyFont="1"/>
    <xf numFmtId="10" fontId="15" fillId="0" borderId="42" xfId="1" applyNumberFormat="1" applyFont="1"/>
    <xf numFmtId="166" fontId="3" fillId="0" borderId="53" xfId="1" applyNumberFormat="1" applyBorder="1"/>
    <xf numFmtId="10" fontId="3" fillId="0" borderId="53" xfId="1" applyNumberFormat="1" applyBorder="1"/>
    <xf numFmtId="0" fontId="17" fillId="7" borderId="54" xfId="1" applyFont="1" applyFill="1" applyBorder="1" applyAlignment="1" applyProtection="1">
      <alignment horizontal="center"/>
      <protection locked="0"/>
    </xf>
    <xf numFmtId="0" fontId="17" fillId="7" borderId="58" xfId="1" applyFont="1" applyFill="1" applyBorder="1" applyProtection="1">
      <protection locked="0"/>
    </xf>
    <xf numFmtId="0" fontId="3" fillId="0" borderId="42" xfId="1" applyProtection="1">
      <protection locked="0"/>
    </xf>
    <xf numFmtId="166" fontId="17" fillId="7" borderId="56" xfId="1" applyNumberFormat="1" applyFont="1" applyFill="1" applyBorder="1" applyProtection="1">
      <protection locked="0"/>
    </xf>
    <xf numFmtId="9" fontId="3" fillId="0" borderId="42" xfId="1" applyNumberFormat="1" applyProtection="1">
      <protection locked="0"/>
    </xf>
    <xf numFmtId="0" fontId="17" fillId="7" borderId="59" xfId="1" applyFont="1" applyFill="1" applyBorder="1" applyProtection="1">
      <protection locked="0"/>
    </xf>
    <xf numFmtId="166" fontId="17" fillId="7" borderId="50" xfId="1" applyNumberFormat="1" applyFont="1" applyFill="1" applyBorder="1" applyProtection="1">
      <protection locked="0"/>
    </xf>
    <xf numFmtId="0" fontId="15" fillId="5" borderId="42" xfId="1" applyFont="1" applyFill="1"/>
    <xf numFmtId="0" fontId="15" fillId="5" borderId="42" xfId="1" applyFont="1" applyFill="1" applyAlignment="1">
      <alignment horizontal="right"/>
    </xf>
    <xf numFmtId="0" fontId="15" fillId="0" borderId="53" xfId="1" applyFont="1" applyBorder="1"/>
    <xf numFmtId="166" fontId="15" fillId="0" borderId="56" xfId="1" applyNumberFormat="1" applyFont="1" applyBorder="1"/>
    <xf numFmtId="10" fontId="15" fillId="0" borderId="56" xfId="1" applyNumberFormat="1" applyFont="1" applyBorder="1"/>
    <xf numFmtId="0" fontId="15" fillId="0" borderId="54" xfId="1" applyFont="1" applyBorder="1"/>
    <xf numFmtId="0" fontId="15" fillId="0" borderId="59" xfId="1" applyFont="1" applyBorder="1"/>
    <xf numFmtId="0" fontId="3" fillId="0" borderId="56" xfId="1" applyBorder="1"/>
    <xf numFmtId="166" fontId="15" fillId="0" borderId="57" xfId="1" applyNumberFormat="1" applyFont="1" applyBorder="1"/>
    <xf numFmtId="0" fontId="3" fillId="0" borderId="55" xfId="1" applyBorder="1"/>
    <xf numFmtId="166" fontId="3" fillId="0" borderId="42" xfId="1" applyNumberFormat="1" applyAlignment="1" applyProtection="1">
      <alignment horizontal="center"/>
      <protection locked="0"/>
    </xf>
    <xf numFmtId="166" fontId="17" fillId="7" borderId="54" xfId="1" applyNumberFormat="1" applyFont="1" applyFill="1" applyBorder="1" applyProtection="1">
      <protection locked="0"/>
    </xf>
    <xf numFmtId="0" fontId="24" fillId="5" borderId="42" xfId="2" applyFont="1" applyFill="1" applyAlignment="1" applyProtection="1">
      <alignment vertical="center"/>
    </xf>
    <xf numFmtId="169" fontId="25" fillId="5" borderId="42" xfId="3" applyFont="1" applyFill="1"/>
    <xf numFmtId="169" fontId="25" fillId="5" borderId="49" xfId="3" applyFont="1" applyFill="1" applyBorder="1"/>
    <xf numFmtId="169" fontId="29" fillId="5" borderId="50" xfId="3" applyFont="1" applyFill="1" applyBorder="1" applyAlignment="1">
      <alignment horizontal="center"/>
    </xf>
    <xf numFmtId="170" fontId="29" fillId="5" borderId="50" xfId="3" applyNumberFormat="1" applyFont="1" applyFill="1" applyBorder="1" applyAlignment="1">
      <alignment horizontal="center"/>
    </xf>
    <xf numFmtId="170" fontId="29" fillId="5" borderId="51" xfId="3" applyNumberFormat="1" applyFont="1" applyFill="1" applyBorder="1" applyAlignment="1">
      <alignment horizontal="center"/>
    </xf>
    <xf numFmtId="0" fontId="25" fillId="5" borderId="42" xfId="5" applyFont="1" applyFill="1"/>
    <xf numFmtId="169" fontId="32" fillId="5" borderId="52" xfId="4" applyFont="1" applyFill="1" applyBorder="1"/>
    <xf numFmtId="169" fontId="32" fillId="5" borderId="42" xfId="4" applyFont="1" applyFill="1"/>
    <xf numFmtId="169" fontId="25" fillId="5" borderId="55" xfId="4" applyFont="1" applyFill="1" applyBorder="1" applyAlignment="1">
      <alignment horizontal="center"/>
    </xf>
    <xf numFmtId="169" fontId="33" fillId="5" borderId="52" xfId="3" applyFont="1" applyFill="1" applyBorder="1"/>
    <xf numFmtId="171" fontId="25" fillId="5" borderId="42" xfId="4" applyNumberFormat="1" applyFont="1" applyFill="1" applyAlignment="1">
      <alignment horizontal="center"/>
    </xf>
    <xf numFmtId="171" fontId="25" fillId="5" borderId="55" xfId="4" applyNumberFormat="1" applyFont="1" applyFill="1" applyBorder="1" applyAlignment="1">
      <alignment horizontal="center"/>
    </xf>
    <xf numFmtId="0" fontId="25" fillId="9" borderId="49" xfId="5" applyFont="1" applyFill="1" applyBorder="1" applyAlignment="1">
      <alignment horizontal="left"/>
    </xf>
    <xf numFmtId="6" fontId="25" fillId="9" borderId="51" xfId="5" applyNumberFormat="1" applyFont="1" applyFill="1" applyBorder="1" applyAlignment="1">
      <alignment horizontal="right"/>
    </xf>
    <xf numFmtId="0" fontId="34" fillId="9" borderId="42" xfId="5" applyFont="1" applyFill="1" applyAlignment="1">
      <alignment horizontal="center"/>
    </xf>
    <xf numFmtId="0" fontId="31" fillId="8" borderId="42" xfId="5" applyFont="1" applyFill="1" applyAlignment="1">
      <alignment horizontal="center"/>
    </xf>
    <xf numFmtId="169" fontId="25" fillId="5" borderId="49" xfId="6" applyFont="1" applyFill="1" applyBorder="1" applyAlignment="1">
      <alignment vertical="top"/>
    </xf>
    <xf numFmtId="169" fontId="25" fillId="5" borderId="52" xfId="6" applyFont="1" applyFill="1" applyBorder="1" applyAlignment="1">
      <alignment horizontal="left"/>
    </xf>
    <xf numFmtId="171" fontId="28" fillId="5" borderId="42" xfId="4" applyNumberFormat="1" applyFont="1" applyFill="1" applyAlignment="1">
      <alignment horizontal="center"/>
    </xf>
    <xf numFmtId="6" fontId="25" fillId="5" borderId="42" xfId="4" applyNumberFormat="1" applyFont="1" applyFill="1" applyAlignment="1">
      <alignment horizontal="center"/>
    </xf>
    <xf numFmtId="6" fontId="25" fillId="5" borderId="55" xfId="4" applyNumberFormat="1" applyFont="1" applyFill="1" applyBorder="1" applyAlignment="1">
      <alignment horizontal="center"/>
    </xf>
    <xf numFmtId="0" fontId="25" fillId="9" borderId="52" xfId="5" applyFont="1" applyFill="1" applyBorder="1"/>
    <xf numFmtId="10" fontId="35" fillId="9" borderId="55" xfId="5" applyNumberFormat="1" applyFont="1" applyFill="1" applyBorder="1"/>
    <xf numFmtId="42" fontId="25" fillId="9" borderId="42" xfId="5" applyNumberFormat="1" applyFont="1" applyFill="1" applyAlignment="1">
      <alignment horizontal="center"/>
    </xf>
    <xf numFmtId="0" fontId="25" fillId="9" borderId="49" xfId="5" applyFont="1" applyFill="1" applyBorder="1" applyAlignment="1">
      <alignment horizontal="center"/>
    </xf>
    <xf numFmtId="3" fontId="25" fillId="9" borderId="50" xfId="5" applyNumberFormat="1" applyFont="1" applyFill="1" applyBorder="1" applyAlignment="1">
      <alignment horizontal="center"/>
    </xf>
    <xf numFmtId="3" fontId="25" fillId="9" borderId="51" xfId="5" applyNumberFormat="1" applyFont="1" applyFill="1" applyBorder="1" applyAlignment="1">
      <alignment horizontal="center"/>
    </xf>
    <xf numFmtId="169" fontId="25" fillId="5" borderId="52" xfId="6" applyFont="1" applyFill="1" applyBorder="1"/>
    <xf numFmtId="14" fontId="25" fillId="5" borderId="42" xfId="6" applyNumberFormat="1" applyFont="1" applyFill="1" applyAlignment="1">
      <alignment horizontal="left"/>
    </xf>
    <xf numFmtId="169" fontId="36" fillId="5" borderId="42" xfId="4" applyFont="1" applyFill="1" applyAlignment="1">
      <alignment horizontal="right"/>
    </xf>
    <xf numFmtId="14" fontId="25" fillId="5" borderId="55" xfId="6" applyNumberFormat="1" applyFont="1" applyFill="1" applyBorder="1"/>
    <xf numFmtId="172" fontId="37" fillId="9" borderId="55" xfId="7" applyNumberFormat="1" applyFont="1" applyFill="1" applyBorder="1"/>
    <xf numFmtId="10" fontId="25" fillId="9" borderId="42" xfId="5" applyNumberFormat="1" applyFont="1" applyFill="1"/>
    <xf numFmtId="0" fontId="25" fillId="10" borderId="52" xfId="5" applyFont="1" applyFill="1" applyBorder="1" applyAlignment="1">
      <alignment horizontal="center"/>
    </xf>
    <xf numFmtId="3" fontId="25" fillId="10" borderId="42" xfId="5" applyNumberFormat="1" applyFont="1" applyFill="1" applyAlignment="1">
      <alignment horizontal="center"/>
    </xf>
    <xf numFmtId="3" fontId="25" fillId="10" borderId="55" xfId="5" applyNumberFormat="1" applyFont="1" applyFill="1" applyBorder="1" applyAlignment="1">
      <alignment horizontal="center"/>
    </xf>
    <xf numFmtId="169" fontId="25" fillId="5" borderId="52" xfId="4" applyFont="1" applyFill="1" applyBorder="1"/>
    <xf numFmtId="169" fontId="25" fillId="5" borderId="42" xfId="4" applyFont="1" applyFill="1" applyAlignment="1">
      <alignment horizontal="right"/>
    </xf>
    <xf numFmtId="169" fontId="25" fillId="5" borderId="55" xfId="4" applyFont="1" applyFill="1" applyBorder="1"/>
    <xf numFmtId="173" fontId="25" fillId="9" borderId="55" xfId="5" applyNumberFormat="1" applyFont="1" applyFill="1" applyBorder="1"/>
    <xf numFmtId="173" fontId="25" fillId="9" borderId="42" xfId="5" applyNumberFormat="1" applyFont="1" applyFill="1"/>
    <xf numFmtId="0" fontId="25" fillId="9" borderId="52" xfId="5" applyFont="1" applyFill="1" applyBorder="1" applyAlignment="1">
      <alignment horizontal="center"/>
    </xf>
    <xf numFmtId="3" fontId="25" fillId="9" borderId="42" xfId="5" applyNumberFormat="1" applyFont="1" applyFill="1" applyAlignment="1">
      <alignment horizontal="center"/>
    </xf>
    <xf numFmtId="3" fontId="25" fillId="9" borderId="55" xfId="5" applyNumberFormat="1" applyFont="1" applyFill="1" applyBorder="1" applyAlignment="1">
      <alignment horizontal="center"/>
    </xf>
    <xf numFmtId="174" fontId="25" fillId="5" borderId="42" xfId="4" applyNumberFormat="1" applyFont="1" applyFill="1" applyAlignment="1">
      <alignment horizontal="right"/>
    </xf>
    <xf numFmtId="169" fontId="25" fillId="5" borderId="42" xfId="6" applyFont="1" applyFill="1" applyAlignment="1">
      <alignment horizontal="right"/>
    </xf>
    <xf numFmtId="175" fontId="28" fillId="7" borderId="42" xfId="4" applyNumberFormat="1" applyFont="1" applyFill="1" applyProtection="1">
      <protection locked="0"/>
    </xf>
    <xf numFmtId="176" fontId="28" fillId="5" borderId="55" xfId="4" applyNumberFormat="1" applyFont="1" applyFill="1" applyBorder="1" applyAlignment="1">
      <alignment horizontal="right"/>
    </xf>
    <xf numFmtId="177" fontId="25" fillId="5" borderId="52" xfId="6" applyNumberFormat="1" applyFont="1" applyFill="1" applyBorder="1" applyAlignment="1">
      <alignment horizontal="left"/>
    </xf>
    <xf numFmtId="6" fontId="25" fillId="5" borderId="54" xfId="4" applyNumberFormat="1" applyFont="1" applyFill="1" applyBorder="1" applyAlignment="1">
      <alignment horizontal="center"/>
    </xf>
    <xf numFmtId="0" fontId="25" fillId="9" borderId="58" xfId="5" applyFont="1" applyFill="1" applyBorder="1"/>
    <xf numFmtId="10" fontId="35" fillId="9" borderId="54" xfId="5" applyNumberFormat="1" applyFont="1" applyFill="1" applyBorder="1"/>
    <xf numFmtId="0" fontId="25" fillId="11" borderId="52" xfId="5" applyFont="1" applyFill="1" applyBorder="1" applyAlignment="1">
      <alignment horizontal="center"/>
    </xf>
    <xf numFmtId="3" fontId="25" fillId="11" borderId="42" xfId="5" applyNumberFormat="1" applyFont="1" applyFill="1" applyAlignment="1">
      <alignment horizontal="center"/>
    </xf>
    <xf numFmtId="3" fontId="25" fillId="11" borderId="55" xfId="5" applyNumberFormat="1" applyFont="1" applyFill="1" applyBorder="1" applyAlignment="1">
      <alignment horizontal="center"/>
    </xf>
    <xf numFmtId="169" fontId="25" fillId="5" borderId="58" xfId="6" applyFont="1" applyFill="1" applyBorder="1" applyAlignment="1">
      <alignment horizontal="left"/>
    </xf>
    <xf numFmtId="0" fontId="28" fillId="7" borderId="53" xfId="4" applyNumberFormat="1" applyFont="1" applyFill="1" applyBorder="1" applyAlignment="1" applyProtection="1">
      <alignment horizontal="right"/>
      <protection locked="0"/>
    </xf>
    <xf numFmtId="169" fontId="25" fillId="5" borderId="53" xfId="6" applyFont="1" applyFill="1" applyBorder="1" applyAlignment="1">
      <alignment horizontal="right"/>
    </xf>
    <xf numFmtId="178" fontId="25" fillId="5" borderId="53" xfId="4" applyNumberFormat="1" applyFont="1" applyFill="1" applyBorder="1"/>
    <xf numFmtId="176" fontId="28" fillId="5" borderId="54" xfId="4" applyNumberFormat="1" applyFont="1" applyFill="1" applyBorder="1" applyAlignment="1">
      <alignment horizontal="right"/>
    </xf>
    <xf numFmtId="6" fontId="25" fillId="5" borderId="50" xfId="4" applyNumberFormat="1" applyFont="1" applyFill="1" applyBorder="1" applyAlignment="1">
      <alignment horizontal="center"/>
    </xf>
    <xf numFmtId="6" fontId="25" fillId="5" borderId="51" xfId="4" applyNumberFormat="1" applyFont="1" applyFill="1" applyBorder="1" applyAlignment="1">
      <alignment horizontal="center"/>
    </xf>
    <xf numFmtId="169" fontId="25" fillId="5" borderId="42" xfId="6" applyFont="1" applyFill="1" applyAlignment="1">
      <alignment horizontal="left"/>
    </xf>
    <xf numFmtId="10" fontId="32" fillId="5" borderId="42" xfId="4" applyNumberFormat="1" applyFont="1" applyFill="1" applyAlignment="1">
      <alignment horizontal="right"/>
    </xf>
    <xf numFmtId="178" fontId="28" fillId="5" borderId="42" xfId="4" applyNumberFormat="1" applyFont="1" applyFill="1"/>
    <xf numFmtId="179" fontId="28" fillId="5" borderId="55" xfId="4" applyNumberFormat="1" applyFont="1" applyFill="1" applyBorder="1" applyAlignment="1">
      <alignment horizontal="right"/>
    </xf>
    <xf numFmtId="169" fontId="38" fillId="6" borderId="60" xfId="6" applyFont="1" applyFill="1" applyBorder="1"/>
    <xf numFmtId="181" fontId="32" fillId="5" borderId="50" xfId="3" applyNumberFormat="1" applyFont="1" applyFill="1" applyBorder="1"/>
    <xf numFmtId="179" fontId="40" fillId="5" borderId="51" xfId="4" applyNumberFormat="1" applyFont="1" applyFill="1" applyBorder="1" applyAlignment="1">
      <alignment horizontal="center"/>
    </xf>
    <xf numFmtId="169" fontId="41" fillId="5" borderId="59" xfId="6" applyFont="1" applyFill="1" applyBorder="1" applyAlignment="1">
      <alignment horizontal="left"/>
    </xf>
    <xf numFmtId="169" fontId="41" fillId="5" borderId="56" xfId="3" applyFont="1" applyFill="1" applyBorder="1"/>
    <xf numFmtId="6" fontId="41" fillId="5" borderId="56" xfId="4" applyNumberFormat="1" applyFont="1" applyFill="1" applyBorder="1" applyAlignment="1">
      <alignment horizontal="center"/>
    </xf>
    <xf numFmtId="6" fontId="41" fillId="5" borderId="57" xfId="4" applyNumberFormat="1" applyFont="1" applyFill="1" applyBorder="1" applyAlignment="1">
      <alignment horizontal="center"/>
    </xf>
    <xf numFmtId="0" fontId="25" fillId="9" borderId="42" xfId="5" applyFont="1" applyFill="1"/>
    <xf numFmtId="10" fontId="42" fillId="9" borderId="42" xfId="5" applyNumberFormat="1" applyFont="1" applyFill="1"/>
    <xf numFmtId="169" fontId="25" fillId="5" borderId="52" xfId="3" applyFont="1" applyFill="1" applyBorder="1"/>
    <xf numFmtId="6" fontId="41" fillId="5" borderId="42" xfId="4" applyNumberFormat="1" applyFont="1" applyFill="1"/>
    <xf numFmtId="6" fontId="43" fillId="5" borderId="55" xfId="4" applyNumberFormat="1" applyFont="1" applyFill="1" applyBorder="1" applyAlignment="1">
      <alignment horizontal="center"/>
    </xf>
    <xf numFmtId="169" fontId="41" fillId="5" borderId="52" xfId="3" applyFont="1" applyFill="1" applyBorder="1"/>
    <xf numFmtId="10" fontId="32" fillId="5" borderId="42" xfId="4" applyNumberFormat="1" applyFont="1" applyFill="1" applyAlignment="1">
      <alignment horizontal="center"/>
    </xf>
    <xf numFmtId="10" fontId="32" fillId="5" borderId="51" xfId="4" applyNumberFormat="1" applyFont="1" applyFill="1" applyBorder="1" applyAlignment="1">
      <alignment horizontal="center"/>
    </xf>
    <xf numFmtId="0" fontId="42" fillId="9" borderId="42" xfId="5" applyFont="1" applyFill="1"/>
    <xf numFmtId="10" fontId="28" fillId="5" borderId="42" xfId="4" applyNumberFormat="1" applyFont="1" applyFill="1" applyAlignment="1">
      <alignment horizontal="right"/>
    </xf>
    <xf numFmtId="6" fontId="25" fillId="5" borderId="42" xfId="4" applyNumberFormat="1" applyFont="1" applyFill="1"/>
    <xf numFmtId="169" fontId="41" fillId="5" borderId="52" xfId="6" applyFont="1" applyFill="1" applyBorder="1" applyAlignment="1">
      <alignment horizontal="left"/>
    </xf>
    <xf numFmtId="6" fontId="36" fillId="5" borderId="42" xfId="4" applyNumberFormat="1" applyFont="1" applyFill="1"/>
    <xf numFmtId="165" fontId="25" fillId="5" borderId="42" xfId="3" applyNumberFormat="1" applyFont="1" applyFill="1"/>
    <xf numFmtId="6" fontId="25" fillId="5" borderId="42" xfId="3" applyNumberFormat="1" applyFont="1" applyFill="1"/>
    <xf numFmtId="169" fontId="41" fillId="5" borderId="52" xfId="6" applyFont="1" applyFill="1" applyBorder="1"/>
    <xf numFmtId="169" fontId="41" fillId="5" borderId="42" xfId="3" applyFont="1" applyFill="1"/>
    <xf numFmtId="169" fontId="44" fillId="12" borderId="59" xfId="3" applyFont="1" applyFill="1" applyBorder="1"/>
    <xf numFmtId="169" fontId="44" fillId="12" borderId="56" xfId="3" applyFont="1" applyFill="1" applyBorder="1"/>
    <xf numFmtId="10" fontId="44" fillId="12" borderId="56" xfId="4" applyNumberFormat="1" applyFont="1" applyFill="1" applyBorder="1" applyAlignment="1">
      <alignment horizontal="center"/>
    </xf>
    <xf numFmtId="10" fontId="44" fillId="12" borderId="57" xfId="4" applyNumberFormat="1" applyFont="1" applyFill="1" applyBorder="1" applyAlignment="1">
      <alignment horizontal="center"/>
    </xf>
    <xf numFmtId="10" fontId="25" fillId="5" borderId="42" xfId="4" applyNumberFormat="1" applyFont="1" applyFill="1" applyAlignment="1">
      <alignment horizontal="right"/>
    </xf>
    <xf numFmtId="183" fontId="32" fillId="5" borderId="42" xfId="4" applyNumberFormat="1" applyFont="1" applyFill="1" applyAlignment="1">
      <alignment horizontal="right"/>
    </xf>
    <xf numFmtId="6" fontId="28" fillId="7" borderId="42" xfId="4" applyNumberFormat="1" applyFont="1" applyFill="1" applyProtection="1">
      <protection locked="0"/>
    </xf>
    <xf numFmtId="184" fontId="32" fillId="5" borderId="55" xfId="3" applyNumberFormat="1" applyFont="1" applyFill="1" applyBorder="1"/>
    <xf numFmtId="168" fontId="44" fillId="12" borderId="56" xfId="4" applyNumberFormat="1" applyFont="1" applyFill="1" applyBorder="1" applyAlignment="1">
      <alignment horizontal="center"/>
    </xf>
    <xf numFmtId="168" fontId="44" fillId="12" borderId="57" xfId="4" applyNumberFormat="1" applyFont="1" applyFill="1" applyBorder="1" applyAlignment="1">
      <alignment horizontal="center"/>
    </xf>
    <xf numFmtId="10" fontId="41" fillId="5" borderId="42" xfId="4" applyNumberFormat="1" applyFont="1" applyFill="1" applyAlignment="1">
      <alignment horizontal="right"/>
    </xf>
    <xf numFmtId="183" fontId="44" fillId="5" borderId="42" xfId="4" applyNumberFormat="1" applyFont="1" applyFill="1" applyAlignment="1">
      <alignment horizontal="right"/>
    </xf>
    <xf numFmtId="6" fontId="41" fillId="5" borderId="42" xfId="3" applyNumberFormat="1" applyFont="1" applyFill="1"/>
    <xf numFmtId="184" fontId="44" fillId="5" borderId="55" xfId="3" applyNumberFormat="1" applyFont="1" applyFill="1" applyBorder="1"/>
    <xf numFmtId="169" fontId="25" fillId="5" borderId="55" xfId="3" applyFont="1" applyFill="1" applyBorder="1"/>
    <xf numFmtId="169" fontId="29" fillId="5" borderId="42" xfId="3" applyFont="1" applyFill="1" applyAlignment="1">
      <alignment horizontal="center"/>
    </xf>
    <xf numFmtId="170" fontId="29" fillId="5" borderId="42" xfId="3" applyNumberFormat="1" applyFont="1" applyFill="1" applyAlignment="1">
      <alignment horizontal="center"/>
    </xf>
    <xf numFmtId="170" fontId="29" fillId="5" borderId="55" xfId="3" applyNumberFormat="1" applyFont="1" applyFill="1" applyBorder="1" applyAlignment="1">
      <alignment horizontal="center"/>
    </xf>
    <xf numFmtId="0" fontId="36" fillId="5" borderId="42" xfId="3" applyNumberFormat="1" applyFont="1" applyFill="1" applyAlignment="1">
      <alignment horizontal="right"/>
    </xf>
    <xf numFmtId="169" fontId="25" fillId="5" borderId="42" xfId="3" applyFont="1" applyFill="1" applyAlignment="1">
      <alignment horizontal="right"/>
    </xf>
    <xf numFmtId="10" fontId="28" fillId="7" borderId="42" xfId="4" applyNumberFormat="1" applyFont="1" applyFill="1" applyAlignment="1" applyProtection="1">
      <alignment horizontal="right"/>
      <protection locked="0"/>
    </xf>
    <xf numFmtId="6" fontId="35" fillId="5" borderId="42" xfId="4" applyNumberFormat="1" applyFont="1" applyFill="1"/>
    <xf numFmtId="179" fontId="40" fillId="5" borderId="55" xfId="4" applyNumberFormat="1" applyFont="1" applyFill="1" applyBorder="1" applyAlignment="1">
      <alignment horizontal="center"/>
    </xf>
    <xf numFmtId="169" fontId="25" fillId="9" borderId="52" xfId="6" applyFont="1" applyFill="1" applyBorder="1"/>
    <xf numFmtId="10" fontId="33" fillId="5" borderId="42" xfId="4" applyNumberFormat="1" applyFont="1" applyFill="1" applyAlignment="1">
      <alignment horizontal="right"/>
    </xf>
    <xf numFmtId="6" fontId="45" fillId="5" borderId="42" xfId="4" applyNumberFormat="1" applyFont="1" applyFill="1"/>
    <xf numFmtId="6" fontId="32" fillId="5" borderId="55" xfId="3" applyNumberFormat="1" applyFont="1" applyFill="1" applyBorder="1" applyAlignment="1">
      <alignment horizontal="center"/>
    </xf>
    <xf numFmtId="0" fontId="25" fillId="11" borderId="58" xfId="5" applyFont="1" applyFill="1" applyBorder="1" applyAlignment="1">
      <alignment horizontal="center"/>
    </xf>
    <xf numFmtId="3" fontId="25" fillId="11" borderId="53" xfId="5" applyNumberFormat="1" applyFont="1" applyFill="1" applyBorder="1" applyAlignment="1">
      <alignment horizontal="center"/>
    </xf>
    <xf numFmtId="3" fontId="25" fillId="11" borderId="54" xfId="5" applyNumberFormat="1" applyFont="1" applyFill="1" applyBorder="1" applyAlignment="1">
      <alignment horizontal="center"/>
    </xf>
    <xf numFmtId="185" fontId="41" fillId="5" borderId="42" xfId="4" applyNumberFormat="1" applyFont="1" applyFill="1" applyAlignment="1">
      <alignment horizontal="right"/>
    </xf>
    <xf numFmtId="6" fontId="32" fillId="5" borderId="55" xfId="3" applyNumberFormat="1" applyFont="1" applyFill="1" applyBorder="1"/>
    <xf numFmtId="0" fontId="26" fillId="13" borderId="59" xfId="5" applyFont="1" applyFill="1" applyBorder="1" applyAlignment="1">
      <alignment horizontal="center" wrapText="1"/>
    </xf>
    <xf numFmtId="0" fontId="26" fillId="13" borderId="56" xfId="5" applyFont="1" applyFill="1" applyBorder="1" applyAlignment="1">
      <alignment horizontal="center" wrapText="1"/>
    </xf>
    <xf numFmtId="0" fontId="26" fillId="13" borderId="56" xfId="5" applyFont="1" applyFill="1" applyBorder="1" applyAlignment="1">
      <alignment horizontal="center"/>
    </xf>
    <xf numFmtId="3" fontId="26" fillId="13" borderId="56" xfId="5" applyNumberFormat="1" applyFont="1" applyFill="1" applyBorder="1" applyAlignment="1">
      <alignment horizontal="center" wrapText="1"/>
    </xf>
    <xf numFmtId="0" fontId="26" fillId="13" borderId="57" xfId="5" applyFont="1" applyFill="1" applyBorder="1" applyAlignment="1">
      <alignment horizontal="center" wrapText="1"/>
    </xf>
    <xf numFmtId="185" fontId="28" fillId="5" borderId="42" xfId="4" applyNumberFormat="1" applyFont="1" applyFill="1" applyAlignment="1">
      <alignment horizontal="right"/>
    </xf>
    <xf numFmtId="0" fontId="25" fillId="9" borderId="42" xfId="5" applyFont="1" applyFill="1" applyAlignment="1">
      <alignment horizontal="center"/>
    </xf>
    <xf numFmtId="169" fontId="41" fillId="5" borderId="59" xfId="6" applyFont="1" applyFill="1" applyBorder="1"/>
    <xf numFmtId="186" fontId="41" fillId="5" borderId="60" xfId="4" applyNumberFormat="1" applyFont="1" applyFill="1" applyBorder="1" applyAlignment="1">
      <alignment horizontal="center"/>
    </xf>
    <xf numFmtId="187" fontId="28" fillId="7" borderId="57" xfId="4" applyNumberFormat="1" applyFont="1" applyFill="1" applyBorder="1" applyAlignment="1" applyProtection="1">
      <alignment horizontal="center"/>
      <protection locked="0"/>
    </xf>
    <xf numFmtId="169" fontId="25" fillId="5" borderId="61" xfId="3" applyFont="1" applyFill="1" applyBorder="1"/>
    <xf numFmtId="169" fontId="25" fillId="5" borderId="62" xfId="3" applyFont="1" applyFill="1" applyBorder="1"/>
    <xf numFmtId="169" fontId="38" fillId="6" borderId="52" xfId="3" applyFont="1" applyFill="1" applyBorder="1"/>
    <xf numFmtId="169" fontId="36" fillId="5" borderId="42" xfId="3" applyFont="1" applyFill="1" applyAlignment="1">
      <alignment horizontal="right"/>
    </xf>
    <xf numFmtId="169" fontId="36" fillId="5" borderId="42" xfId="3" applyFont="1" applyFill="1" applyAlignment="1">
      <alignment horizontal="center"/>
    </xf>
    <xf numFmtId="190" fontId="41" fillId="5" borderId="42" xfId="3" applyNumberFormat="1" applyFont="1" applyFill="1"/>
    <xf numFmtId="171" fontId="25" fillId="5" borderId="62" xfId="4" applyNumberFormat="1" applyFont="1" applyFill="1" applyBorder="1" applyAlignment="1">
      <alignment horizontal="center"/>
    </xf>
    <xf numFmtId="165" fontId="41" fillId="5" borderId="42" xfId="4" applyNumberFormat="1" applyFont="1" applyFill="1" applyAlignment="1">
      <alignment horizontal="right"/>
    </xf>
    <xf numFmtId="10" fontId="28" fillId="5" borderId="42" xfId="4" applyNumberFormat="1" applyFont="1" applyFill="1" applyAlignment="1">
      <alignment horizontal="center"/>
    </xf>
    <xf numFmtId="165" fontId="25" fillId="5" borderId="61" xfId="3" applyNumberFormat="1" applyFont="1" applyFill="1" applyBorder="1" applyAlignment="1">
      <alignment horizontal="right"/>
    </xf>
    <xf numFmtId="171" fontId="28" fillId="7" borderId="62" xfId="4" applyNumberFormat="1" applyFont="1" applyFill="1" applyBorder="1" applyAlignment="1" applyProtection="1">
      <alignment horizontal="center"/>
      <protection locked="0"/>
    </xf>
    <xf numFmtId="165" fontId="33" fillId="5" borderId="42" xfId="4" applyNumberFormat="1" applyFont="1" applyFill="1" applyAlignment="1">
      <alignment horizontal="right"/>
    </xf>
    <xf numFmtId="165" fontId="36" fillId="5" borderId="62" xfId="3" applyNumberFormat="1" applyFont="1" applyFill="1" applyBorder="1" applyAlignment="1">
      <alignment horizontal="right"/>
    </xf>
    <xf numFmtId="10" fontId="32" fillId="5" borderId="42" xfId="3" applyNumberFormat="1" applyFont="1" applyFill="1" applyAlignment="1">
      <alignment horizontal="center"/>
    </xf>
    <xf numFmtId="10" fontId="32" fillId="5" borderId="54" xfId="3" applyNumberFormat="1" applyFont="1" applyFill="1" applyBorder="1" applyAlignment="1">
      <alignment horizontal="center"/>
    </xf>
    <xf numFmtId="165" fontId="35" fillId="5" borderId="42" xfId="4" applyNumberFormat="1" applyFont="1" applyFill="1" applyAlignment="1">
      <alignment horizontal="right"/>
    </xf>
    <xf numFmtId="165" fontId="25" fillId="5" borderId="62" xfId="3" applyNumberFormat="1" applyFont="1" applyFill="1" applyBorder="1" applyAlignment="1">
      <alignment horizontal="right"/>
    </xf>
    <xf numFmtId="169" fontId="41" fillId="12" borderId="59" xfId="3" applyFont="1" applyFill="1" applyBorder="1"/>
    <xf numFmtId="6" fontId="41" fillId="12" borderId="56" xfId="4" applyNumberFormat="1" applyFont="1" applyFill="1" applyBorder="1" applyAlignment="1">
      <alignment horizontal="center"/>
    </xf>
    <xf numFmtId="6" fontId="41" fillId="12" borderId="57" xfId="4" applyNumberFormat="1" applyFont="1" applyFill="1" applyBorder="1" applyAlignment="1">
      <alignment horizontal="center"/>
    </xf>
    <xf numFmtId="177" fontId="41" fillId="9" borderId="52" xfId="6" applyNumberFormat="1" applyFont="1" applyFill="1" applyBorder="1" applyAlignment="1">
      <alignment horizontal="left"/>
    </xf>
    <xf numFmtId="6" fontId="36" fillId="5" borderId="42" xfId="3" applyNumberFormat="1" applyFont="1" applyFill="1"/>
    <xf numFmtId="6" fontId="36" fillId="5" borderId="62" xfId="3" applyNumberFormat="1" applyFont="1" applyFill="1" applyBorder="1"/>
    <xf numFmtId="171" fontId="28" fillId="5" borderId="62" xfId="4" applyNumberFormat="1" applyFont="1" applyFill="1" applyBorder="1" applyAlignment="1">
      <alignment horizontal="center"/>
    </xf>
    <xf numFmtId="169" fontId="41" fillId="12" borderId="49" xfId="3" applyFont="1" applyFill="1" applyBorder="1"/>
    <xf numFmtId="6" fontId="41" fillId="12" borderId="51" xfId="4" applyNumberFormat="1" applyFont="1" applyFill="1" applyBorder="1" applyAlignment="1">
      <alignment horizontal="right"/>
    </xf>
    <xf numFmtId="169" fontId="36" fillId="9" borderId="52" xfId="6" applyFont="1" applyFill="1" applyBorder="1" applyAlignment="1">
      <alignment horizontal="left"/>
    </xf>
    <xf numFmtId="191" fontId="46" fillId="5" borderId="42" xfId="4" applyNumberFormat="1" applyFont="1" applyFill="1" applyAlignment="1">
      <alignment horizontal="left"/>
    </xf>
    <xf numFmtId="191" fontId="46" fillId="5" borderId="55" xfId="4" applyNumberFormat="1" applyFont="1" applyFill="1" applyBorder="1" applyAlignment="1">
      <alignment horizontal="left"/>
    </xf>
    <xf numFmtId="169" fontId="41" fillId="12" borderId="52" xfId="3" applyFont="1" applyFill="1" applyBorder="1"/>
    <xf numFmtId="10" fontId="41" fillId="12" borderId="55" xfId="3" applyNumberFormat="1" applyFont="1" applyFill="1" applyBorder="1"/>
    <xf numFmtId="169" fontId="41" fillId="9" borderId="52" xfId="6" applyFont="1" applyFill="1" applyBorder="1" applyAlignment="1">
      <alignment horizontal="left"/>
    </xf>
    <xf numFmtId="165" fontId="47" fillId="5" borderId="42" xfId="4" applyNumberFormat="1" applyFont="1" applyFill="1" applyAlignment="1">
      <alignment horizontal="right"/>
    </xf>
    <xf numFmtId="192" fontId="46" fillId="5" borderId="42" xfId="4" applyNumberFormat="1" applyFont="1" applyFill="1" applyAlignment="1">
      <alignment horizontal="left"/>
    </xf>
    <xf numFmtId="165" fontId="47" fillId="5" borderId="62" xfId="4" applyNumberFormat="1" applyFont="1" applyFill="1" applyBorder="1" applyAlignment="1">
      <alignment horizontal="right"/>
    </xf>
    <xf numFmtId="192" fontId="46" fillId="5" borderId="55" xfId="4" applyNumberFormat="1" applyFont="1" applyFill="1" applyBorder="1" applyAlignment="1">
      <alignment horizontal="left"/>
    </xf>
    <xf numFmtId="169" fontId="41" fillId="12" borderId="58" xfId="3" applyFont="1" applyFill="1" applyBorder="1"/>
    <xf numFmtId="168" fontId="41" fillId="12" borderId="54" xfId="4" applyNumberFormat="1" applyFont="1" applyFill="1" applyBorder="1" applyAlignment="1">
      <alignment horizontal="right"/>
    </xf>
    <xf numFmtId="0" fontId="48" fillId="14" borderId="49" xfId="5" applyFont="1" applyFill="1" applyBorder="1" applyAlignment="1">
      <alignment horizontal="center"/>
    </xf>
    <xf numFmtId="0" fontId="48" fillId="14" borderId="50" xfId="5" applyFont="1" applyFill="1" applyBorder="1" applyAlignment="1">
      <alignment horizontal="center"/>
    </xf>
    <xf numFmtId="3" fontId="48" fillId="14" borderId="50" xfId="5" applyNumberFormat="1" applyFont="1" applyFill="1" applyBorder="1" applyAlignment="1">
      <alignment horizontal="center"/>
    </xf>
    <xf numFmtId="3" fontId="48" fillId="14" borderId="51" xfId="5" applyNumberFormat="1" applyFont="1" applyFill="1" applyBorder="1" applyAlignment="1">
      <alignment horizontal="center"/>
    </xf>
    <xf numFmtId="10" fontId="41" fillId="12" borderId="56" xfId="4" applyNumberFormat="1" applyFont="1" applyFill="1" applyBorder="1" applyAlignment="1">
      <alignment horizontal="right"/>
    </xf>
    <xf numFmtId="10" fontId="28" fillId="12" borderId="56" xfId="4" applyNumberFormat="1" applyFont="1" applyFill="1" applyBorder="1" applyAlignment="1">
      <alignment horizontal="center"/>
    </xf>
    <xf numFmtId="10" fontId="41" fillId="12" borderId="60" xfId="4" applyNumberFormat="1" applyFont="1" applyFill="1" applyBorder="1" applyAlignment="1">
      <alignment horizontal="right"/>
    </xf>
    <xf numFmtId="169" fontId="25" fillId="5" borderId="55" xfId="6" applyFont="1" applyFill="1" applyBorder="1" applyAlignment="1">
      <alignment horizontal="center"/>
    </xf>
    <xf numFmtId="0" fontId="48" fillId="14" borderId="52" xfId="5" applyFont="1" applyFill="1" applyBorder="1" applyAlignment="1">
      <alignment horizontal="center"/>
    </xf>
    <xf numFmtId="0" fontId="48" fillId="14" borderId="42" xfId="5" applyFont="1" applyFill="1" applyAlignment="1">
      <alignment horizontal="center"/>
    </xf>
    <xf numFmtId="3" fontId="48" fillId="14" borderId="42" xfId="5" applyNumberFormat="1" applyFont="1" applyFill="1" applyAlignment="1">
      <alignment horizontal="center"/>
    </xf>
    <xf numFmtId="3" fontId="48" fillId="14" borderId="55" xfId="5" applyNumberFormat="1" applyFont="1" applyFill="1" applyBorder="1" applyAlignment="1">
      <alignment horizontal="center"/>
    </xf>
    <xf numFmtId="165" fontId="28" fillId="5" borderId="42" xfId="4" applyNumberFormat="1" applyFont="1" applyFill="1" applyAlignment="1">
      <alignment horizontal="right"/>
    </xf>
    <xf numFmtId="169" fontId="25" fillId="5" borderId="58" xfId="3" applyFont="1" applyFill="1" applyBorder="1"/>
    <xf numFmtId="169" fontId="25" fillId="5" borderId="53" xfId="3" applyFont="1" applyFill="1" applyBorder="1"/>
    <xf numFmtId="169" fontId="25" fillId="5" borderId="54" xfId="3" applyFont="1" applyFill="1" applyBorder="1"/>
    <xf numFmtId="6" fontId="41" fillId="5" borderId="62" xfId="3" applyNumberFormat="1" applyFont="1" applyFill="1" applyBorder="1"/>
    <xf numFmtId="10" fontId="41" fillId="12" borderId="50" xfId="4" applyNumberFormat="1" applyFont="1" applyFill="1" applyBorder="1" applyAlignment="1">
      <alignment horizontal="right"/>
    </xf>
    <xf numFmtId="10" fontId="25" fillId="12" borderId="50" xfId="4" applyNumberFormat="1" applyFont="1" applyFill="1" applyBorder="1" applyAlignment="1">
      <alignment horizontal="right"/>
    </xf>
    <xf numFmtId="10" fontId="41" fillId="12" borderId="61" xfId="4" applyNumberFormat="1" applyFont="1" applyFill="1" applyBorder="1" applyAlignment="1">
      <alignment horizontal="right"/>
    </xf>
    <xf numFmtId="168" fontId="41" fillId="12" borderId="53" xfId="4" applyNumberFormat="1" applyFont="1" applyFill="1" applyBorder="1" applyAlignment="1">
      <alignment horizontal="right"/>
    </xf>
    <xf numFmtId="168" fontId="25" fillId="12" borderId="53" xfId="4" applyNumberFormat="1" applyFont="1" applyFill="1" applyBorder="1" applyAlignment="1">
      <alignment horizontal="right"/>
    </xf>
    <xf numFmtId="168" fontId="41" fillId="12" borderId="63" xfId="4" applyNumberFormat="1" applyFont="1" applyFill="1" applyBorder="1" applyAlignment="1">
      <alignment horizontal="right"/>
    </xf>
    <xf numFmtId="165" fontId="25" fillId="5" borderId="53" xfId="3" applyNumberFormat="1" applyFont="1" applyFill="1" applyBorder="1"/>
    <xf numFmtId="169" fontId="25" fillId="5" borderId="54" xfId="6" applyFont="1" applyFill="1" applyBorder="1" applyAlignment="1">
      <alignment horizontal="center"/>
    </xf>
    <xf numFmtId="169" fontId="25" fillId="5" borderId="63" xfId="3" applyFont="1" applyFill="1" applyBorder="1"/>
    <xf numFmtId="169" fontId="38" fillId="6" borderId="60" xfId="3" applyFont="1" applyFill="1" applyBorder="1" applyAlignment="1">
      <alignment horizontal="left" indent="2"/>
    </xf>
    <xf numFmtId="169" fontId="25" fillId="5" borderId="50" xfId="3" applyFont="1" applyFill="1" applyBorder="1"/>
    <xf numFmtId="169" fontId="36" fillId="5" borderId="50" xfId="3" applyFont="1" applyFill="1" applyBorder="1" applyAlignment="1">
      <alignment horizontal="center"/>
    </xf>
    <xf numFmtId="165" fontId="25" fillId="5" borderId="50" xfId="3" applyNumberFormat="1" applyFont="1" applyFill="1" applyBorder="1"/>
    <xf numFmtId="169" fontId="25" fillId="5" borderId="51" xfId="6" applyFont="1" applyFill="1" applyBorder="1" applyAlignment="1">
      <alignment horizontal="center"/>
    </xf>
    <xf numFmtId="169" fontId="49" fillId="5" borderId="52" xfId="3" applyFont="1" applyFill="1" applyBorder="1" applyAlignment="1">
      <alignment horizontal="left" indent="2"/>
    </xf>
    <xf numFmtId="190" fontId="36" fillId="5" borderId="42" xfId="3" applyNumberFormat="1" applyFont="1" applyFill="1"/>
    <xf numFmtId="171" fontId="36" fillId="5" borderId="55" xfId="4" applyNumberFormat="1" applyFont="1" applyFill="1" applyBorder="1" applyAlignment="1">
      <alignment horizontal="center"/>
    </xf>
    <xf numFmtId="0" fontId="25" fillId="5" borderId="52" xfId="8" applyNumberFormat="1" applyFont="1" applyFill="1" applyBorder="1" applyAlignment="1">
      <alignment horizontal="left" indent="1"/>
    </xf>
    <xf numFmtId="10" fontId="25" fillId="5" borderId="42" xfId="4" applyNumberFormat="1" applyFont="1" applyFill="1" applyAlignment="1">
      <alignment horizontal="center"/>
    </xf>
    <xf numFmtId="165" fontId="25" fillId="5" borderId="42" xfId="3" applyNumberFormat="1" applyFont="1" applyFill="1" applyAlignment="1">
      <alignment horizontal="right"/>
    </xf>
    <xf numFmtId="171" fontId="28" fillId="7" borderId="55" xfId="4" applyNumberFormat="1" applyFont="1" applyFill="1" applyBorder="1" applyAlignment="1" applyProtection="1">
      <alignment horizontal="center"/>
      <protection locked="0"/>
    </xf>
    <xf numFmtId="0" fontId="48" fillId="14" borderId="58" xfId="5" applyFont="1" applyFill="1" applyBorder="1" applyAlignment="1">
      <alignment horizontal="center"/>
    </xf>
    <xf numFmtId="0" fontId="48" fillId="14" borderId="53" xfId="5" applyFont="1" applyFill="1" applyBorder="1" applyAlignment="1">
      <alignment horizontal="center"/>
    </xf>
    <xf numFmtId="3" fontId="48" fillId="14" borderId="53" xfId="5" applyNumberFormat="1" applyFont="1" applyFill="1" applyBorder="1" applyAlignment="1">
      <alignment horizontal="center"/>
    </xf>
    <xf numFmtId="3" fontId="48" fillId="14" borderId="54" xfId="5" applyNumberFormat="1" applyFont="1" applyFill="1" applyBorder="1" applyAlignment="1">
      <alignment horizontal="center"/>
    </xf>
    <xf numFmtId="169" fontId="25" fillId="5" borderId="52" xfId="8" applyFont="1" applyFill="1" applyBorder="1" applyAlignment="1">
      <alignment horizontal="left" indent="1"/>
    </xf>
    <xf numFmtId="171" fontId="28" fillId="5" borderId="55" xfId="4" applyNumberFormat="1" applyFont="1" applyFill="1" applyBorder="1" applyAlignment="1">
      <alignment horizontal="center"/>
    </xf>
    <xf numFmtId="169" fontId="41" fillId="5" borderId="59" xfId="3" applyFont="1" applyFill="1" applyBorder="1" applyAlignment="1">
      <alignment horizontal="left" indent="2"/>
    </xf>
    <xf numFmtId="165" fontId="41" fillId="5" borderId="56" xfId="4" applyNumberFormat="1" applyFont="1" applyFill="1" applyBorder="1" applyAlignment="1">
      <alignment horizontal="right"/>
    </xf>
    <xf numFmtId="10" fontId="41" fillId="5" borderId="56" xfId="4" applyNumberFormat="1" applyFont="1" applyFill="1" applyBorder="1" applyAlignment="1">
      <alignment horizontal="center"/>
    </xf>
    <xf numFmtId="165" fontId="41" fillId="5" borderId="57" xfId="3" applyNumberFormat="1" applyFont="1" applyFill="1" applyBorder="1" applyAlignment="1">
      <alignment horizontal="right"/>
    </xf>
    <xf numFmtId="169" fontId="25" fillId="5" borderId="58" xfId="3" applyFont="1" applyFill="1" applyBorder="1" applyAlignment="1">
      <alignment horizontal="left" indent="1"/>
    </xf>
    <xf numFmtId="165" fontId="28" fillId="5" borderId="53" xfId="4" applyNumberFormat="1" applyFont="1" applyFill="1" applyBorder="1" applyAlignment="1">
      <alignment horizontal="right"/>
    </xf>
    <xf numFmtId="10" fontId="28" fillId="5" borderId="53" xfId="4" applyNumberFormat="1" applyFont="1" applyFill="1" applyBorder="1" applyAlignment="1">
      <alignment horizontal="right"/>
    </xf>
    <xf numFmtId="165" fontId="41" fillId="5" borderId="53" xfId="3" applyNumberFormat="1" applyFont="1" applyFill="1" applyBorder="1" applyAlignment="1">
      <alignment horizontal="right"/>
    </xf>
    <xf numFmtId="169" fontId="38" fillId="6" borderId="60" xfId="6" applyFont="1" applyFill="1" applyBorder="1" applyAlignment="1">
      <alignment horizontal="left"/>
    </xf>
    <xf numFmtId="169" fontId="25" fillId="5" borderId="42" xfId="6" applyFont="1" applyFill="1"/>
    <xf numFmtId="169" fontId="32" fillId="5" borderId="42" xfId="4" applyFont="1" applyFill="1" applyAlignment="1">
      <alignment horizontal="right"/>
    </xf>
    <xf numFmtId="0" fontId="40" fillId="5" borderId="61" xfId="3" applyNumberFormat="1" applyFont="1" applyFill="1" applyBorder="1" applyAlignment="1">
      <alignment horizontal="center"/>
    </xf>
    <xf numFmtId="193" fontId="32" fillId="5" borderId="42" xfId="4" applyNumberFormat="1" applyFont="1" applyFill="1"/>
    <xf numFmtId="165" fontId="25" fillId="5" borderId="42" xfId="4" applyNumberFormat="1" applyFont="1" applyFill="1"/>
    <xf numFmtId="7" fontId="25" fillId="5" borderId="63" xfId="3" applyNumberFormat="1" applyFont="1" applyFill="1" applyBorder="1"/>
    <xf numFmtId="10" fontId="28" fillId="7" borderId="42" xfId="4" applyNumberFormat="1" applyFont="1" applyFill="1" applyAlignment="1" applyProtection="1">
      <alignment horizontal="center"/>
      <protection locked="0"/>
    </xf>
    <xf numFmtId="165" fontId="41" fillId="5" borderId="42" xfId="3" applyNumberFormat="1" applyFont="1" applyFill="1"/>
    <xf numFmtId="194" fontId="28" fillId="5" borderId="42" xfId="3" applyNumberFormat="1" applyFont="1" applyFill="1"/>
    <xf numFmtId="169" fontId="41" fillId="5" borderId="42" xfId="6" applyFont="1" applyFill="1"/>
    <xf numFmtId="169" fontId="41" fillId="5" borderId="55" xfId="3" applyFont="1" applyFill="1" applyBorder="1"/>
    <xf numFmtId="169" fontId="41" fillId="12" borderId="59" xfId="6" applyFont="1" applyFill="1" applyBorder="1"/>
    <xf numFmtId="169" fontId="41" fillId="12" borderId="56" xfId="6" applyFont="1" applyFill="1" applyBorder="1"/>
    <xf numFmtId="169" fontId="41" fillId="12" borderId="56" xfId="3" applyFont="1" applyFill="1" applyBorder="1"/>
    <xf numFmtId="165" fontId="41" fillId="12" borderId="57" xfId="3" applyNumberFormat="1" applyFont="1" applyFill="1" applyBorder="1"/>
    <xf numFmtId="169" fontId="41" fillId="5" borderId="54" xfId="3" applyFont="1" applyFill="1" applyBorder="1"/>
    <xf numFmtId="169" fontId="25" fillId="5" borderId="49" xfId="3" applyFont="1" applyFill="1" applyBorder="1" applyAlignment="1">
      <alignment horizontal="center"/>
    </xf>
    <xf numFmtId="169" fontId="25" fillId="5" borderId="50" xfId="3" applyFont="1" applyFill="1" applyBorder="1" applyAlignment="1">
      <alignment horizontal="center"/>
    </xf>
    <xf numFmtId="169" fontId="25" fillId="5" borderId="51" xfId="3" applyFont="1" applyFill="1" applyBorder="1" applyAlignment="1">
      <alignment horizontal="center"/>
    </xf>
    <xf numFmtId="169" fontId="36" fillId="5" borderId="52" xfId="3" applyFont="1" applyFill="1" applyBorder="1" applyAlignment="1">
      <alignment horizontal="left" indent="2"/>
    </xf>
    <xf numFmtId="169" fontId="36" fillId="5" borderId="42" xfId="3" applyFont="1" applyFill="1"/>
    <xf numFmtId="169" fontId="52" fillId="5" borderId="52" xfId="3" applyFont="1" applyFill="1" applyBorder="1" applyAlignment="1">
      <alignment horizontal="right"/>
    </xf>
    <xf numFmtId="169" fontId="52" fillId="5" borderId="42" xfId="3" applyFont="1" applyFill="1" applyAlignment="1">
      <alignment horizontal="right"/>
    </xf>
    <xf numFmtId="169" fontId="36" fillId="9" borderId="52" xfId="6" applyFont="1" applyFill="1" applyBorder="1" applyAlignment="1">
      <alignment horizontal="left" indent="2"/>
    </xf>
    <xf numFmtId="169" fontId="25" fillId="5" borderId="42" xfId="3" applyFont="1" applyFill="1" applyAlignment="1">
      <alignment horizontal="center"/>
    </xf>
    <xf numFmtId="169" fontId="28" fillId="5" borderId="42" xfId="3" applyFont="1" applyFill="1"/>
    <xf numFmtId="165" fontId="35" fillId="5" borderId="58" xfId="4" applyNumberFormat="1" applyFont="1" applyFill="1" applyBorder="1" applyAlignment="1">
      <alignment horizontal="left" indent="2"/>
    </xf>
    <xf numFmtId="169" fontId="25" fillId="5" borderId="53" xfId="3" applyFont="1" applyFill="1" applyBorder="1" applyAlignment="1">
      <alignment horizontal="center"/>
    </xf>
    <xf numFmtId="169" fontId="28" fillId="5" borderId="53" xfId="3" applyFont="1" applyFill="1" applyBorder="1"/>
    <xf numFmtId="43" fontId="2" fillId="0" borderId="42" xfId="14" applyFont="1" applyBorder="1" applyAlignment="1">
      <alignment horizontal="center"/>
    </xf>
    <xf numFmtId="0" fontId="2" fillId="0" borderId="42" xfId="12"/>
    <xf numFmtId="0" fontId="2" fillId="0" borderId="42" xfId="12" applyAlignment="1">
      <alignment horizontal="center"/>
    </xf>
    <xf numFmtId="0" fontId="1" fillId="0" borderId="42" xfId="12" applyFont="1"/>
    <xf numFmtId="43" fontId="2" fillId="7" borderId="42" xfId="16" applyFont="1" applyFill="1" applyBorder="1"/>
    <xf numFmtId="43" fontId="2" fillId="15" borderId="42" xfId="16" applyFont="1" applyFill="1" applyBorder="1"/>
    <xf numFmtId="196" fontId="2" fillId="16" borderId="42" xfId="16" applyNumberFormat="1" applyFont="1" applyFill="1" applyBorder="1"/>
    <xf numFmtId="0" fontId="2" fillId="0" borderId="60" xfId="12" applyBorder="1" applyAlignment="1">
      <alignment horizontal="center"/>
    </xf>
    <xf numFmtId="0" fontId="2" fillId="0" borderId="63" xfId="12" applyBorder="1" applyAlignment="1">
      <alignment horizontal="center"/>
    </xf>
    <xf numFmtId="0" fontId="2" fillId="0" borderId="67" xfId="12" applyBorder="1" applyAlignment="1">
      <alignment horizontal="center"/>
    </xf>
    <xf numFmtId="12" fontId="2" fillId="0" borderId="60" xfId="12" applyNumberFormat="1" applyBorder="1" applyAlignment="1">
      <alignment horizontal="center"/>
    </xf>
    <xf numFmtId="0" fontId="11" fillId="4" borderId="2" xfId="0" applyFont="1" applyFill="1" applyBorder="1" applyAlignment="1">
      <alignment vertical="center"/>
    </xf>
    <xf numFmtId="0" fontId="5" fillId="0" borderId="3" xfId="0" applyFont="1" applyBorder="1"/>
    <xf numFmtId="0" fontId="5" fillId="0" borderId="22" xfId="0" applyFont="1" applyBorder="1"/>
    <xf numFmtId="0" fontId="7" fillId="2" borderId="17" xfId="0" applyFont="1" applyFill="1" applyBorder="1" applyAlignment="1">
      <alignment horizontal="center"/>
    </xf>
    <xf numFmtId="0" fontId="5" fillId="0" borderId="19" xfId="0" applyFont="1" applyBorder="1"/>
    <xf numFmtId="3" fontId="7" fillId="2" borderId="17" xfId="0" applyNumberFormat="1" applyFont="1" applyFill="1" applyBorder="1" applyAlignment="1">
      <alignment horizontal="center"/>
    </xf>
    <xf numFmtId="0" fontId="5" fillId="0" borderId="18" xfId="0" applyFont="1" applyBorder="1"/>
    <xf numFmtId="0" fontId="7" fillId="2" borderId="20" xfId="0" applyFont="1" applyFill="1" applyBorder="1" applyAlignment="1">
      <alignment horizontal="center"/>
    </xf>
    <xf numFmtId="0" fontId="5" fillId="0" borderId="6" xfId="0" applyFont="1" applyBorder="1"/>
    <xf numFmtId="0" fontId="5" fillId="0" borderId="21" xfId="0" applyFont="1" applyBorder="1"/>
    <xf numFmtId="1" fontId="0" fillId="2" borderId="26" xfId="0" applyNumberFormat="1" applyFont="1" applyFill="1" applyBorder="1" applyAlignment="1">
      <alignment horizontal="left"/>
    </xf>
    <xf numFmtId="0" fontId="5" fillId="0" borderId="5" xfId="0" applyFont="1" applyBorder="1"/>
    <xf numFmtId="0" fontId="5" fillId="0" borderId="27" xfId="0" applyFont="1" applyBorder="1"/>
    <xf numFmtId="164" fontId="0" fillId="2" borderId="23" xfId="0" applyNumberFormat="1" applyFont="1" applyFill="1" applyBorder="1" applyAlignment="1">
      <alignment horizontal="left"/>
    </xf>
    <xf numFmtId="0" fontId="5" fillId="0" borderId="24" xfId="0" applyFont="1" applyBorder="1"/>
    <xf numFmtId="0" fontId="5" fillId="0" borderId="25" xfId="0" applyFont="1" applyBorder="1"/>
    <xf numFmtId="166" fontId="0" fillId="2" borderId="26" xfId="0" applyNumberFormat="1" applyFont="1" applyFill="1" applyBorder="1" applyAlignment="1">
      <alignment horizontal="left"/>
    </xf>
    <xf numFmtId="0" fontId="10" fillId="2" borderId="9" xfId="0" applyFont="1" applyFill="1" applyBorder="1" applyAlignment="1">
      <alignment horizontal="left" vertical="center"/>
    </xf>
    <xf numFmtId="0" fontId="5" fillId="0" borderId="14" xfId="0" applyFont="1" applyBorder="1"/>
    <xf numFmtId="0" fontId="5" fillId="0" borderId="10" xfId="0" applyFont="1" applyBorder="1"/>
    <xf numFmtId="0" fontId="13" fillId="2" borderId="9" xfId="0" applyFont="1" applyFill="1" applyBorder="1" applyAlignment="1">
      <alignment horizontal="left" vertical="top" wrapText="1"/>
    </xf>
    <xf numFmtId="0" fontId="9" fillId="2" borderId="9" xfId="0" applyFont="1" applyFill="1" applyBorder="1" applyAlignment="1">
      <alignment horizontal="left"/>
    </xf>
    <xf numFmtId="165" fontId="7" fillId="2" borderId="17" xfId="0" applyNumberFormat="1" applyFont="1" applyFill="1" applyBorder="1" applyAlignment="1">
      <alignment horizontal="center"/>
    </xf>
    <xf numFmtId="0" fontId="0" fillId="2" borderId="26" xfId="0" applyFont="1" applyFill="1" applyBorder="1" applyAlignment="1">
      <alignment horizontal="left"/>
    </xf>
    <xf numFmtId="0" fontId="10" fillId="2" borderId="9" xfId="0" applyFont="1" applyFill="1" applyBorder="1" applyAlignment="1">
      <alignment horizontal="left"/>
    </xf>
    <xf numFmtId="169" fontId="26" fillId="6" borderId="59" xfId="3" applyFont="1" applyFill="1" applyBorder="1" applyAlignment="1">
      <alignment horizontal="center"/>
    </xf>
    <xf numFmtId="169" fontId="26" fillId="6" borderId="56" xfId="3" applyFont="1" applyFill="1" applyBorder="1" applyAlignment="1">
      <alignment horizontal="center"/>
    </xf>
    <xf numFmtId="169" fontId="26" fillId="6" borderId="57" xfId="3" applyFont="1" applyFill="1" applyBorder="1" applyAlignment="1">
      <alignment horizontal="center"/>
    </xf>
    <xf numFmtId="169" fontId="28" fillId="7" borderId="49" xfId="4" applyFont="1" applyFill="1" applyBorder="1" applyAlignment="1">
      <alignment horizontal="center"/>
    </xf>
    <xf numFmtId="169" fontId="28" fillId="7" borderId="50" xfId="4" applyFont="1" applyFill="1" applyBorder="1" applyAlignment="1">
      <alignment horizontal="center"/>
    </xf>
    <xf numFmtId="169" fontId="28" fillId="7" borderId="51" xfId="4" applyFont="1" applyFill="1" applyBorder="1" applyAlignment="1">
      <alignment horizontal="center"/>
    </xf>
    <xf numFmtId="0" fontId="31" fillId="8" borderId="52" xfId="5" applyFont="1" applyFill="1" applyBorder="1" applyAlignment="1">
      <alignment horizontal="center"/>
    </xf>
    <xf numFmtId="0" fontId="31" fillId="8" borderId="55" xfId="5" applyFont="1" applyFill="1" applyBorder="1" applyAlignment="1">
      <alignment horizontal="center"/>
    </xf>
    <xf numFmtId="0" fontId="31" fillId="8" borderId="42" xfId="5" applyFont="1" applyFill="1" applyAlignment="1">
      <alignment horizontal="center"/>
    </xf>
    <xf numFmtId="195" fontId="51" fillId="5" borderId="42" xfId="3" applyNumberFormat="1" applyFont="1" applyFill="1" applyAlignment="1">
      <alignment horizontal="center"/>
    </xf>
    <xf numFmtId="195" fontId="51" fillId="5" borderId="55" xfId="3" applyNumberFormat="1" applyFont="1" applyFill="1" applyBorder="1" applyAlignment="1">
      <alignment horizontal="center"/>
    </xf>
    <xf numFmtId="0" fontId="28" fillId="7" borderId="50" xfId="4" applyNumberFormat="1" applyFont="1" applyFill="1" applyBorder="1" applyAlignment="1" applyProtection="1">
      <alignment horizontal="center"/>
      <protection locked="0"/>
    </xf>
    <xf numFmtId="0" fontId="28" fillId="7" borderId="51" xfId="4" applyNumberFormat="1" applyFont="1" applyFill="1" applyBorder="1" applyAlignment="1" applyProtection="1">
      <alignment horizontal="center"/>
      <protection locked="0"/>
    </xf>
    <xf numFmtId="180" fontId="39" fillId="12" borderId="59" xfId="4" applyNumberFormat="1" applyFont="1" applyFill="1" applyBorder="1" applyAlignment="1">
      <alignment horizontal="center"/>
    </xf>
    <xf numFmtId="180" fontId="39" fillId="12" borderId="57" xfId="4" applyNumberFormat="1" applyFont="1" applyFill="1" applyBorder="1" applyAlignment="1">
      <alignment horizontal="center"/>
    </xf>
    <xf numFmtId="182" fontId="32" fillId="5" borderId="42" xfId="3" applyNumberFormat="1" applyFont="1" applyFill="1" applyAlignment="1">
      <alignment horizontal="right"/>
    </xf>
    <xf numFmtId="188" fontId="28" fillId="7" borderId="49" xfId="3" applyNumberFormat="1" applyFont="1" applyFill="1" applyBorder="1" applyAlignment="1" applyProtection="1">
      <alignment horizontal="center"/>
      <protection locked="0"/>
    </xf>
    <xf numFmtId="188" fontId="28" fillId="7" borderId="50" xfId="3" applyNumberFormat="1" applyFont="1" applyFill="1" applyBorder="1" applyAlignment="1" applyProtection="1">
      <alignment horizontal="center"/>
      <protection locked="0"/>
    </xf>
    <xf numFmtId="188" fontId="28" fillId="7" borderId="51" xfId="3" applyNumberFormat="1" applyFont="1" applyFill="1" applyBorder="1" applyAlignment="1" applyProtection="1">
      <alignment horizontal="center"/>
      <protection locked="0"/>
    </xf>
    <xf numFmtId="189" fontId="28" fillId="7" borderId="58" xfId="3" applyNumberFormat="1" applyFont="1" applyFill="1" applyBorder="1" applyAlignment="1" applyProtection="1">
      <alignment horizontal="center"/>
      <protection locked="0"/>
    </xf>
    <xf numFmtId="189" fontId="28" fillId="7" borderId="53" xfId="3" applyNumberFormat="1" applyFont="1" applyFill="1" applyBorder="1" applyAlignment="1" applyProtection="1">
      <alignment horizontal="center"/>
      <protection locked="0"/>
    </xf>
    <xf numFmtId="189" fontId="28" fillId="7" borderId="54" xfId="3" applyNumberFormat="1" applyFont="1" applyFill="1" applyBorder="1" applyAlignment="1" applyProtection="1">
      <alignment horizontal="center"/>
      <protection locked="0"/>
    </xf>
    <xf numFmtId="0" fontId="14" fillId="6" borderId="49" xfId="1" applyFont="1" applyFill="1" applyBorder="1" applyAlignment="1">
      <alignment horizontal="left"/>
    </xf>
    <xf numFmtId="0" fontId="14" fillId="6" borderId="50" xfId="1" applyFont="1" applyFill="1" applyBorder="1" applyAlignment="1">
      <alignment horizontal="left"/>
    </xf>
    <xf numFmtId="0" fontId="14" fillId="6" borderId="51" xfId="1" applyFont="1" applyFill="1" applyBorder="1" applyAlignment="1">
      <alignment horizontal="left"/>
    </xf>
    <xf numFmtId="0" fontId="17" fillId="7" borderId="53" xfId="1" applyFont="1" applyFill="1" applyBorder="1" applyAlignment="1" applyProtection="1">
      <alignment horizontal="center"/>
      <protection locked="0"/>
    </xf>
    <xf numFmtId="0" fontId="17" fillId="7" borderId="54" xfId="1" applyFont="1" applyFill="1" applyBorder="1" applyAlignment="1" applyProtection="1">
      <alignment horizontal="center"/>
      <protection locked="0"/>
    </xf>
    <xf numFmtId="0" fontId="17" fillId="7" borderId="56" xfId="1" applyFont="1" applyFill="1" applyBorder="1" applyAlignment="1" applyProtection="1">
      <alignment horizontal="center"/>
      <protection locked="0"/>
    </xf>
    <xf numFmtId="0" fontId="17" fillId="7" borderId="57" xfId="1" applyFont="1" applyFill="1" applyBorder="1" applyAlignment="1" applyProtection="1">
      <alignment horizontal="center"/>
      <protection locked="0"/>
    </xf>
    <xf numFmtId="0" fontId="3" fillId="0" borderId="52" xfId="1" applyBorder="1" applyAlignment="1">
      <alignment horizontal="left"/>
    </xf>
    <xf numFmtId="0" fontId="3" fillId="0" borderId="42" xfId="1" applyAlignment="1">
      <alignment horizontal="left"/>
    </xf>
    <xf numFmtId="0" fontId="19" fillId="7" borderId="52" xfId="1" applyFont="1" applyFill="1" applyBorder="1" applyAlignment="1" applyProtection="1">
      <alignment horizontal="left" vertical="top" wrapText="1"/>
      <protection locked="0"/>
    </xf>
    <xf numFmtId="0" fontId="19" fillId="7" borderId="42" xfId="1" applyFont="1" applyFill="1" applyAlignment="1" applyProtection="1">
      <alignment horizontal="left" vertical="top" wrapText="1"/>
      <protection locked="0"/>
    </xf>
    <xf numFmtId="0" fontId="19" fillId="7" borderId="55" xfId="1" applyFont="1" applyFill="1" applyBorder="1" applyAlignment="1" applyProtection="1">
      <alignment horizontal="left" vertical="top" wrapText="1"/>
      <protection locked="0"/>
    </xf>
    <xf numFmtId="0" fontId="19" fillId="7" borderId="58" xfId="1" applyFont="1" applyFill="1" applyBorder="1" applyAlignment="1" applyProtection="1">
      <alignment horizontal="left" vertical="top" wrapText="1"/>
      <protection locked="0"/>
    </xf>
    <xf numFmtId="0" fontId="19" fillId="7" borderId="53" xfId="1" applyFont="1" applyFill="1" applyBorder="1" applyAlignment="1" applyProtection="1">
      <alignment horizontal="left" vertical="top" wrapText="1"/>
      <protection locked="0"/>
    </xf>
    <xf numFmtId="0" fontId="19" fillId="7" borderId="54" xfId="1" applyFont="1" applyFill="1" applyBorder="1" applyAlignment="1" applyProtection="1">
      <alignment horizontal="left" vertical="top" wrapText="1"/>
      <protection locked="0"/>
    </xf>
    <xf numFmtId="0" fontId="21" fillId="6" borderId="50" xfId="1" applyFont="1" applyFill="1" applyBorder="1" applyAlignment="1">
      <alignment horizontal="center"/>
    </xf>
    <xf numFmtId="0" fontId="21" fillId="6" borderId="51" xfId="1" applyFont="1" applyFill="1" applyBorder="1" applyAlignment="1">
      <alignment horizontal="center"/>
    </xf>
    <xf numFmtId="0" fontId="19" fillId="7" borderId="53" xfId="1" applyFont="1" applyFill="1" applyBorder="1" applyAlignment="1" applyProtection="1">
      <alignment horizontal="center"/>
      <protection locked="0"/>
    </xf>
    <xf numFmtId="0" fontId="19" fillId="7" borderId="54" xfId="1" applyFont="1" applyFill="1" applyBorder="1" applyAlignment="1" applyProtection="1">
      <alignment horizontal="center"/>
      <protection locked="0"/>
    </xf>
    <xf numFmtId="0" fontId="9" fillId="3" borderId="37" xfId="0" applyFont="1" applyFill="1" applyBorder="1" applyAlignment="1">
      <alignment horizontal="left" vertical="top" wrapText="1"/>
    </xf>
    <xf numFmtId="0" fontId="5" fillId="0" borderId="38" xfId="0" applyFont="1" applyBorder="1"/>
    <xf numFmtId="0" fontId="5" fillId="0" borderId="39" xfId="0" applyFont="1" applyBorder="1"/>
    <xf numFmtId="0" fontId="5" fillId="0" borderId="42" xfId="0" applyFont="1" applyBorder="1"/>
    <xf numFmtId="0" fontId="0" fillId="0" borderId="0" xfId="0" applyFont="1" applyAlignment="1"/>
    <xf numFmtId="0" fontId="5" fillId="0" borderId="43" xfId="0" applyFont="1" applyBorder="1"/>
    <xf numFmtId="0" fontId="5" fillId="0" borderId="44" xfId="0" applyFont="1" applyBorder="1"/>
    <xf numFmtId="0" fontId="5" fillId="0" borderId="45" xfId="0" applyFont="1" applyBorder="1"/>
    <xf numFmtId="0" fontId="5" fillId="0" borderId="46" xfId="0" applyFont="1" applyBorder="1"/>
    <xf numFmtId="0" fontId="6" fillId="4" borderId="32" xfId="0" applyFont="1" applyFill="1" applyBorder="1" applyAlignment="1">
      <alignment horizontal="center"/>
    </xf>
    <xf numFmtId="0" fontId="5" fillId="0" borderId="33" xfId="0" applyFont="1" applyBorder="1"/>
    <xf numFmtId="0" fontId="5" fillId="0" borderId="34" xfId="0" applyFont="1" applyBorder="1"/>
    <xf numFmtId="0" fontId="7" fillId="0" borderId="0" xfId="0" applyFont="1" applyAlignment="1">
      <alignment horizontal="left" vertical="top" wrapText="1"/>
    </xf>
    <xf numFmtId="0" fontId="10" fillId="4" borderId="9" xfId="0" applyFont="1" applyFill="1" applyBorder="1" applyAlignment="1">
      <alignment vertical="center"/>
    </xf>
    <xf numFmtId="196" fontId="2" fillId="0" borderId="42" xfId="16" applyNumberFormat="1" applyFont="1" applyFill="1" applyBorder="1"/>
    <xf numFmtId="0" fontId="2" fillId="0" borderId="42" xfId="12" applyFill="1"/>
    <xf numFmtId="43" fontId="2" fillId="0" borderId="42" xfId="16" applyFont="1" applyFill="1" applyBorder="1"/>
    <xf numFmtId="44" fontId="0" fillId="0" borderId="42" xfId="13" applyFont="1" applyAlignment="1">
      <alignment horizontal="right"/>
    </xf>
    <xf numFmtId="0" fontId="54" fillId="0" borderId="42" xfId="12" applyFont="1" applyAlignment="1">
      <alignment horizontal="center"/>
    </xf>
    <xf numFmtId="0" fontId="55" fillId="0" borderId="42" xfId="12" applyFont="1"/>
    <xf numFmtId="166" fontId="0" fillId="0" borderId="63" xfId="13" applyNumberFormat="1" applyFont="1" applyBorder="1" applyAlignment="1">
      <alignment horizontal="right"/>
    </xf>
    <xf numFmtId="166" fontId="0" fillId="0" borderId="60" xfId="13" applyNumberFormat="1" applyFont="1" applyBorder="1" applyAlignment="1">
      <alignment horizontal="right"/>
    </xf>
    <xf numFmtId="166" fontId="0" fillId="0" borderId="67" xfId="14" applyNumberFormat="1" applyFont="1" applyBorder="1" applyAlignment="1">
      <alignment horizontal="right"/>
    </xf>
    <xf numFmtId="166" fontId="2" fillId="0" borderId="63" xfId="14" applyNumberFormat="1" applyFont="1" applyBorder="1" applyAlignment="1">
      <alignment horizontal="right"/>
    </xf>
    <xf numFmtId="166" fontId="2" fillId="16" borderId="63" xfId="16" applyNumberFormat="1" applyFont="1" applyFill="1" applyBorder="1" applyAlignment="1">
      <alignment horizontal="right"/>
    </xf>
    <xf numFmtId="166" fontId="2" fillId="0" borderId="63" xfId="12" applyNumberFormat="1" applyBorder="1" applyAlignment="1">
      <alignment horizontal="right"/>
    </xf>
    <xf numFmtId="166" fontId="2" fillId="7" borderId="63" xfId="16" applyNumberFormat="1" applyFont="1" applyFill="1" applyBorder="1" applyAlignment="1">
      <alignment horizontal="right"/>
    </xf>
    <xf numFmtId="166" fontId="2" fillId="15" borderId="65" xfId="16" applyNumberFormat="1" applyFont="1" applyFill="1" applyBorder="1" applyAlignment="1">
      <alignment horizontal="right"/>
    </xf>
    <xf numFmtId="166" fontId="2" fillId="0" borderId="60" xfId="14" applyNumberFormat="1" applyFont="1" applyBorder="1" applyAlignment="1">
      <alignment horizontal="right"/>
    </xf>
    <xf numFmtId="166" fontId="2" fillId="16" borderId="60" xfId="16" applyNumberFormat="1" applyFont="1" applyFill="1" applyBorder="1" applyAlignment="1">
      <alignment horizontal="right"/>
    </xf>
    <xf numFmtId="166" fontId="2" fillId="0" borderId="60" xfId="12" applyNumberFormat="1" applyBorder="1" applyAlignment="1">
      <alignment horizontal="right"/>
    </xf>
    <xf numFmtId="166" fontId="2" fillId="7" borderId="60" xfId="16" applyNumberFormat="1" applyFont="1" applyFill="1" applyBorder="1" applyAlignment="1">
      <alignment horizontal="right"/>
    </xf>
    <xf numFmtId="166" fontId="2" fillId="15" borderId="66" xfId="16" applyNumberFormat="1" applyFont="1" applyFill="1" applyBorder="1" applyAlignment="1">
      <alignment horizontal="right"/>
    </xf>
    <xf numFmtId="166" fontId="0" fillId="0" borderId="60" xfId="14" applyNumberFormat="1" applyFont="1" applyBorder="1" applyAlignment="1">
      <alignment horizontal="right"/>
    </xf>
    <xf numFmtId="166" fontId="0" fillId="16" borderId="60" xfId="16" applyNumberFormat="1" applyFont="1" applyFill="1" applyBorder="1" applyAlignment="1">
      <alignment horizontal="right"/>
    </xf>
    <xf numFmtId="166" fontId="0" fillId="7" borderId="60" xfId="16" applyNumberFormat="1" applyFont="1" applyFill="1" applyBorder="1" applyAlignment="1">
      <alignment horizontal="right"/>
    </xf>
    <xf numFmtId="166" fontId="0" fillId="15" borderId="66" xfId="16" applyNumberFormat="1" applyFont="1" applyFill="1" applyBorder="1" applyAlignment="1">
      <alignment horizontal="right"/>
    </xf>
    <xf numFmtId="166" fontId="0" fillId="16" borderId="67" xfId="16" applyNumberFormat="1" applyFont="1" applyFill="1" applyBorder="1" applyAlignment="1">
      <alignment horizontal="right"/>
    </xf>
    <xf numFmtId="166" fontId="2" fillId="0" borderId="67" xfId="12" applyNumberFormat="1" applyBorder="1" applyAlignment="1">
      <alignment horizontal="right"/>
    </xf>
    <xf numFmtId="166" fontId="2" fillId="7" borderId="67" xfId="16" applyNumberFormat="1" applyFont="1" applyFill="1" applyBorder="1" applyAlignment="1">
      <alignment horizontal="right"/>
    </xf>
    <xf numFmtId="166" fontId="2" fillId="15" borderId="68" xfId="16" applyNumberFormat="1" applyFont="1" applyFill="1" applyBorder="1" applyAlignment="1">
      <alignment horizontal="right"/>
    </xf>
    <xf numFmtId="0" fontId="57" fillId="0" borderId="69" xfId="12" applyFont="1" applyBorder="1" applyAlignment="1">
      <alignment horizontal="center" vertical="center"/>
    </xf>
    <xf numFmtId="0" fontId="57" fillId="0" borderId="70" xfId="12" applyFont="1" applyBorder="1" applyAlignment="1">
      <alignment horizontal="center" vertical="center"/>
    </xf>
    <xf numFmtId="0" fontId="57" fillId="0" borderId="71" xfId="12" applyFont="1" applyBorder="1" applyAlignment="1">
      <alignment horizontal="center" vertical="center"/>
    </xf>
    <xf numFmtId="0" fontId="56" fillId="17" borderId="64" xfId="12" applyFont="1" applyFill="1" applyBorder="1" applyAlignment="1">
      <alignment horizontal="center" vertical="center"/>
    </xf>
    <xf numFmtId="44" fontId="56" fillId="17" borderId="64" xfId="13" applyFont="1" applyFill="1" applyBorder="1" applyAlignment="1">
      <alignment horizontal="center" vertical="center"/>
    </xf>
    <xf numFmtId="43" fontId="56" fillId="17" borderId="64" xfId="14" applyFont="1" applyFill="1" applyBorder="1" applyAlignment="1">
      <alignment horizontal="center" vertical="center"/>
    </xf>
    <xf numFmtId="196" fontId="56" fillId="17" borderId="64" xfId="16" applyNumberFormat="1" applyFont="1" applyFill="1" applyBorder="1" applyAlignment="1">
      <alignment horizontal="center" vertical="center"/>
    </xf>
    <xf numFmtId="43" fontId="56" fillId="17" borderId="69" xfId="16" applyFont="1" applyFill="1" applyBorder="1" applyAlignment="1">
      <alignment horizontal="center" vertical="center"/>
    </xf>
    <xf numFmtId="43" fontId="56" fillId="17" borderId="60" xfId="16" applyFont="1" applyFill="1" applyBorder="1" applyAlignment="1">
      <alignment horizontal="center" vertical="center"/>
    </xf>
    <xf numFmtId="0" fontId="55" fillId="0" borderId="42" xfId="12" applyFont="1" applyAlignment="1">
      <alignment vertical="center"/>
    </xf>
  </cellXfs>
  <cellStyles count="17">
    <cellStyle name="Comma" xfId="16" builtinId="3"/>
    <cellStyle name="Comma 2" xfId="9" xr:uid="{597547F5-E7C1-418D-8ABA-55B6B24356FB}"/>
    <cellStyle name="Comma 3" xfId="14" xr:uid="{6FEE5313-615A-486B-9E94-941240631E4F}"/>
    <cellStyle name="Currency 2" xfId="11" xr:uid="{BF210F77-2654-4BEC-83C9-7EDC58D5D920}"/>
    <cellStyle name="Currency 2 2" xfId="13" xr:uid="{DC580B4A-9DDE-45B6-9A4F-BD8B114EDDE0}"/>
    <cellStyle name="Hyperlink" xfId="2" builtinId="8"/>
    <cellStyle name="Normal" xfId="0" builtinId="0"/>
    <cellStyle name="Normal 10 2" xfId="6" xr:uid="{6F00FD74-91CA-4514-93F6-E469213058F6}"/>
    <cellStyle name="Normal 12" xfId="7" xr:uid="{E69F6117-8FC2-4F1E-A99C-39DE01017D4F}"/>
    <cellStyle name="Normal 12 2" xfId="12" xr:uid="{C78E0267-9273-47C0-ABD4-0D6900270427}"/>
    <cellStyle name="Normal 13 2" xfId="4" xr:uid="{8168A303-BC1B-4F64-B249-C22B658B63EB}"/>
    <cellStyle name="Normal 2" xfId="1" xr:uid="{B4EA1A4D-52C4-4CF7-B4A4-4BDB85EA9D15}"/>
    <cellStyle name="Normal 2 3" xfId="5" xr:uid="{5AF3432D-774C-4F21-A68D-DF01050E99A5}"/>
    <cellStyle name="Normal 44 2" xfId="3" xr:uid="{2A0701D3-4898-42FA-938D-72F33884DA1F}"/>
    <cellStyle name="Normal_2Assumptions (Input) 2" xfId="8" xr:uid="{0183675A-B906-42AD-BA5F-43327221DF45}"/>
    <cellStyle name="Percent 2" xfId="10" xr:uid="{3C300941-E213-4889-BF4B-92D9B3AD6E83}"/>
    <cellStyle name="Percent 3" xfId="15" xr:uid="{6E26043F-DBBB-45C5-B03D-0F34508EC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175260</xdr:colOff>
      <xdr:row>0</xdr:row>
      <xdr:rowOff>68580</xdr:rowOff>
    </xdr:from>
    <xdr:to>
      <xdr:col>2</xdr:col>
      <xdr:colOff>701040</xdr:colOff>
      <xdr:row>0</xdr:row>
      <xdr:rowOff>718025</xdr:rowOff>
    </xdr:to>
    <xdr:pic>
      <xdr:nvPicPr>
        <xdr:cNvPr id="3" name="Picture 2">
          <a:extLst>
            <a:ext uri="{FF2B5EF4-FFF2-40B4-BE49-F238E27FC236}">
              <a16:creationId xmlns:a16="http://schemas.microsoft.com/office/drawing/2014/main" id="{5DE24732-94F8-4719-A32B-86416AC22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9280" y="68580"/>
          <a:ext cx="2019300" cy="649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FinInv\Ex20_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cm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IO-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ffCarter\Desktop\REFM_Pro_Product_Apartment_Building_Acquisition_Model_v3.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s>
    <sheetDataSet>
      <sheetData sheetId="0"/>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Home Page"/>
      <sheetName val="0 Model Overview &amp; Instructions"/>
      <sheetName val="1 Back of the Envelope Model"/>
      <sheetName val="2 Rent Roll Inputs"/>
      <sheetName val="3 Assumptions Inputs"/>
      <sheetName val="4 Capital Structure Ex."/>
      <sheetName val="5 Monthly Cash Flow Inputs"/>
      <sheetName val="6 Annual Cash Flow Inputs"/>
      <sheetName val="7 Renovation Timing Ex."/>
      <sheetName val="8 Partnership Structure Inputs"/>
      <sheetName val="9 Sensitivity Tables Ex."/>
      <sheetName val="10 Stabilized Pro-Forma Ex."/>
      <sheetName val="11 JV Summary - 3 Players Ex."/>
      <sheetName val="12 JV Summary - 2 Players Ex."/>
      <sheetName val="13 IRR Waterfall #1 Ex."/>
      <sheetName val="14 IRR Waterfall #2 Ex."/>
      <sheetName val="15 Acquisition Loan Amort Sched"/>
      <sheetName val="16 Permanent Loan Amort Sched"/>
    </sheetNames>
    <sheetDataSet>
      <sheetData sheetId="0"/>
      <sheetData sheetId="1"/>
      <sheetData sheetId="2"/>
      <sheetData sheetId="3"/>
      <sheetData sheetId="4"/>
      <sheetData sheetId="5">
        <row r="6">
          <cell r="B6" t="str">
            <v>Multi-Family Asset Acquisition and Renovation Analysis - Summary of Major Assumptions</v>
          </cell>
        </row>
        <row r="10">
          <cell r="F10">
            <v>48554</v>
          </cell>
          <cell r="H10">
            <v>50</v>
          </cell>
        </row>
        <row r="11">
          <cell r="E11">
            <v>20</v>
          </cell>
          <cell r="G11">
            <v>30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U274"/>
  <sheetViews>
    <sheetView showGridLines="0" workbookViewId="0">
      <selection activeCell="D26" sqref="D26:H26"/>
    </sheetView>
  </sheetViews>
  <sheetFormatPr defaultColWidth="14.296875" defaultRowHeight="15" customHeight="1" x14ac:dyDescent="0.3"/>
  <cols>
    <col min="1" max="5" width="9.19921875" customWidth="1"/>
    <col min="6" max="6" width="1.296875" customWidth="1"/>
    <col min="7" max="11" width="9.19921875" customWidth="1"/>
    <col min="12" max="12" width="5" customWidth="1"/>
    <col min="13" max="20" width="11.09765625" customWidth="1"/>
    <col min="21" max="21" width="10.296875" customWidth="1"/>
  </cols>
  <sheetData>
    <row r="1" spans="1:21" ht="69" customHeight="1" x14ac:dyDescent="0.3">
      <c r="A1" s="1" t="s">
        <v>8</v>
      </c>
      <c r="B1" s="2"/>
      <c r="C1" s="2"/>
      <c r="D1" s="2"/>
      <c r="E1" s="2"/>
      <c r="F1" s="2"/>
      <c r="G1" s="2"/>
      <c r="H1" s="2"/>
      <c r="I1" s="2"/>
      <c r="J1" s="2"/>
      <c r="K1" s="2"/>
      <c r="L1" s="3"/>
      <c r="M1" s="3"/>
      <c r="N1" s="3"/>
      <c r="O1" s="3"/>
      <c r="P1" s="3"/>
      <c r="Q1" s="3"/>
      <c r="R1" s="3"/>
      <c r="S1" s="3"/>
      <c r="T1" s="3"/>
      <c r="U1" s="3"/>
    </row>
    <row r="2" spans="1:21" ht="24" customHeight="1" x14ac:dyDescent="0.35">
      <c r="A2" s="402" t="s">
        <v>9</v>
      </c>
      <c r="B2" s="400"/>
      <c r="C2" s="384" t="e">
        <f>#REF!</f>
        <v>#REF!</v>
      </c>
      <c r="D2" s="387"/>
      <c r="E2" s="387"/>
      <c r="F2" s="387"/>
      <c r="G2" s="387"/>
      <c r="H2" s="385"/>
      <c r="I2" s="5" t="s">
        <v>10</v>
      </c>
      <c r="J2" s="403" t="e">
        <f>SUM(#REF!)</f>
        <v>#REF!</v>
      </c>
      <c r="K2" s="385"/>
      <c r="L2" s="3"/>
      <c r="M2" s="6"/>
      <c r="N2" s="3"/>
      <c r="O2" s="3"/>
      <c r="P2" s="3"/>
      <c r="Q2" s="3"/>
      <c r="R2" s="3"/>
      <c r="S2" s="3"/>
      <c r="T2" s="3"/>
      <c r="U2" s="3"/>
    </row>
    <row r="3" spans="1:21" ht="24" customHeight="1" x14ac:dyDescent="0.35">
      <c r="A3" s="11" t="s">
        <v>11</v>
      </c>
      <c r="B3" s="384" t="e">
        <f>SUM(#REF!)</f>
        <v>#REF!</v>
      </c>
      <c r="C3" s="385"/>
      <c r="D3" s="5" t="s">
        <v>12</v>
      </c>
      <c r="E3" s="388" t="e">
        <f>SUM(#REF!)</f>
        <v>#REF!</v>
      </c>
      <c r="F3" s="389"/>
      <c r="G3" s="390"/>
      <c r="H3" s="5" t="s">
        <v>4</v>
      </c>
      <c r="I3" s="386" t="e">
        <f>SUM(#REF!)</f>
        <v>#REF!</v>
      </c>
      <c r="J3" s="387"/>
      <c r="K3" s="385"/>
      <c r="L3" s="3"/>
      <c r="M3" s="3"/>
      <c r="N3" s="3"/>
      <c r="O3" s="3"/>
      <c r="P3" s="3"/>
      <c r="Q3" s="3"/>
      <c r="R3" s="3"/>
      <c r="S3" s="3"/>
      <c r="T3" s="3"/>
      <c r="U3" s="3"/>
    </row>
    <row r="4" spans="1:21" ht="13.5" customHeight="1" x14ac:dyDescent="0.3">
      <c r="A4" s="12"/>
      <c r="B4" s="2"/>
      <c r="C4" s="2"/>
      <c r="D4" s="13"/>
      <c r="E4" s="2"/>
      <c r="F4" s="2"/>
      <c r="G4" s="2"/>
      <c r="H4" s="13"/>
      <c r="I4" s="2"/>
      <c r="J4" s="2"/>
      <c r="K4" s="2"/>
      <c r="L4" s="3"/>
      <c r="M4" s="3"/>
      <c r="N4" s="3"/>
      <c r="O4" s="3"/>
      <c r="P4" s="3"/>
      <c r="Q4" s="3"/>
      <c r="R4" s="3"/>
      <c r="S4" s="3"/>
      <c r="T4" s="3"/>
      <c r="U4" s="3"/>
    </row>
    <row r="5" spans="1:21" ht="24" customHeight="1" x14ac:dyDescent="0.3">
      <c r="A5" s="398" t="s">
        <v>13</v>
      </c>
      <c r="B5" s="399"/>
      <c r="C5" s="399"/>
      <c r="D5" s="399"/>
      <c r="E5" s="399"/>
      <c r="F5" s="399"/>
      <c r="G5" s="399"/>
      <c r="H5" s="399"/>
      <c r="I5" s="399"/>
      <c r="J5" s="399"/>
      <c r="K5" s="400"/>
      <c r="L5" s="3"/>
      <c r="M5" s="3"/>
      <c r="N5" s="3"/>
      <c r="O5" s="3"/>
      <c r="P5" s="3"/>
      <c r="Q5" s="3"/>
      <c r="R5" s="3"/>
      <c r="S5" s="3"/>
      <c r="T5" s="3"/>
      <c r="U5" s="3"/>
    </row>
    <row r="6" spans="1:21" ht="43.5" customHeight="1" x14ac:dyDescent="0.3">
      <c r="A6" s="401" t="s">
        <v>14</v>
      </c>
      <c r="B6" s="399"/>
      <c r="C6" s="399"/>
      <c r="D6" s="399"/>
      <c r="E6" s="399"/>
      <c r="F6" s="399"/>
      <c r="G6" s="399"/>
      <c r="H6" s="399"/>
      <c r="I6" s="399"/>
      <c r="J6" s="399"/>
      <c r="K6" s="400"/>
      <c r="L6" s="3"/>
      <c r="M6" s="3"/>
      <c r="N6" s="3"/>
      <c r="O6" s="3"/>
      <c r="P6" s="3"/>
      <c r="Q6" s="3"/>
      <c r="R6" s="3"/>
      <c r="S6" s="3"/>
      <c r="T6" s="3"/>
      <c r="U6" s="3"/>
    </row>
    <row r="7" spans="1:21" ht="15.75" customHeight="1" x14ac:dyDescent="0.3">
      <c r="A7" s="12"/>
      <c r="B7" s="14" t="s">
        <v>15</v>
      </c>
      <c r="C7" s="394" t="e">
        <f>#REF!</f>
        <v>#REF!</v>
      </c>
      <c r="D7" s="395"/>
      <c r="E7" s="395"/>
      <c r="F7" s="395"/>
      <c r="G7" s="395"/>
      <c r="H7" s="395"/>
      <c r="I7" s="396"/>
      <c r="J7" s="2"/>
      <c r="K7" s="2"/>
      <c r="L7" s="3"/>
      <c r="M7" s="3"/>
      <c r="N7" s="3"/>
      <c r="O7" s="3"/>
      <c r="P7" s="3"/>
      <c r="Q7" s="3"/>
      <c r="R7" s="3"/>
      <c r="S7" s="3"/>
      <c r="T7" s="3"/>
      <c r="U7" s="3"/>
    </row>
    <row r="8" spans="1:21" ht="15.75" customHeight="1" x14ac:dyDescent="0.3">
      <c r="A8" s="12"/>
      <c r="B8" s="14" t="s">
        <v>16</v>
      </c>
      <c r="C8" s="397" t="e">
        <f>SUM(#REF!)</f>
        <v>#REF!</v>
      </c>
      <c r="D8" s="392"/>
      <c r="E8" s="392"/>
      <c r="F8" s="392"/>
      <c r="G8" s="392"/>
      <c r="H8" s="392"/>
      <c r="I8" s="393"/>
      <c r="J8" s="2"/>
      <c r="K8" s="2"/>
      <c r="L8" s="3"/>
      <c r="M8" s="3"/>
      <c r="N8" s="3"/>
      <c r="O8" s="3"/>
      <c r="P8" s="3"/>
      <c r="Q8" s="3"/>
      <c r="R8" s="3"/>
      <c r="S8" s="3"/>
      <c r="T8" s="3"/>
      <c r="U8" s="3"/>
    </row>
    <row r="9" spans="1:21" ht="15.75" customHeight="1" x14ac:dyDescent="0.3">
      <c r="A9" s="12"/>
      <c r="B9" s="14" t="s">
        <v>17</v>
      </c>
      <c r="C9" s="391" t="e">
        <f>CONCATENATE((#REF!)," months")</f>
        <v>#REF!</v>
      </c>
      <c r="D9" s="392"/>
      <c r="E9" s="392"/>
      <c r="F9" s="392"/>
      <c r="G9" s="392"/>
      <c r="H9" s="392"/>
      <c r="I9" s="393"/>
      <c r="J9" s="2"/>
      <c r="K9" s="2"/>
      <c r="L9" s="3"/>
      <c r="M9" s="3"/>
      <c r="N9" s="3"/>
      <c r="O9" s="3"/>
      <c r="P9" s="3"/>
      <c r="Q9" s="3"/>
      <c r="R9" s="3"/>
      <c r="S9" s="3"/>
      <c r="T9" s="3"/>
      <c r="U9" s="3"/>
    </row>
    <row r="10" spans="1:21" ht="15.75" customHeight="1" x14ac:dyDescent="0.3">
      <c r="A10" s="12"/>
      <c r="B10" s="14" t="s">
        <v>18</v>
      </c>
      <c r="C10" s="404" t="e">
        <f>#REF!</f>
        <v>#REF!</v>
      </c>
      <c r="D10" s="392"/>
      <c r="E10" s="392"/>
      <c r="F10" s="392"/>
      <c r="G10" s="392"/>
      <c r="H10" s="392"/>
      <c r="I10" s="393"/>
      <c r="J10" s="2"/>
      <c r="K10" s="2"/>
      <c r="L10" s="3"/>
      <c r="M10" s="3"/>
      <c r="N10" s="3"/>
      <c r="O10" s="3"/>
      <c r="P10" s="3"/>
      <c r="Q10" s="3"/>
      <c r="R10" s="3"/>
      <c r="S10" s="3"/>
      <c r="T10" s="3"/>
      <c r="U10" s="3"/>
    </row>
    <row r="11" spans="1:21" ht="15.75" customHeight="1" x14ac:dyDescent="0.3">
      <c r="A11" s="12"/>
      <c r="B11" s="13"/>
      <c r="C11" s="2"/>
      <c r="D11" s="13"/>
      <c r="E11" s="2"/>
      <c r="F11" s="2"/>
      <c r="G11" s="2"/>
      <c r="H11" s="13"/>
      <c r="I11" s="2"/>
      <c r="J11" s="2"/>
      <c r="K11" s="2"/>
      <c r="L11" s="3"/>
      <c r="M11" s="3"/>
      <c r="N11" s="3"/>
      <c r="O11" s="3"/>
      <c r="P11" s="3"/>
      <c r="Q11" s="3"/>
      <c r="R11" s="3"/>
      <c r="S11" s="3"/>
      <c r="T11" s="3"/>
      <c r="U11" s="3"/>
    </row>
    <row r="12" spans="1:21" ht="15.75" customHeight="1" x14ac:dyDescent="0.4">
      <c r="A12" s="405" t="s">
        <v>19</v>
      </c>
      <c r="B12" s="399"/>
      <c r="C12" s="399"/>
      <c r="D12" s="399"/>
      <c r="E12" s="399"/>
      <c r="F12" s="399"/>
      <c r="G12" s="399"/>
      <c r="H12" s="399"/>
      <c r="I12" s="399"/>
      <c r="J12" s="399"/>
      <c r="K12" s="400"/>
      <c r="L12" s="8"/>
      <c r="M12" s="8"/>
      <c r="N12" s="8"/>
      <c r="O12" s="8"/>
      <c r="P12" s="8"/>
      <c r="Q12" s="8"/>
      <c r="R12" s="8"/>
      <c r="S12" s="8"/>
      <c r="T12" s="8"/>
      <c r="U12" s="8"/>
    </row>
    <row r="13" spans="1:21" ht="15.75" customHeight="1" x14ac:dyDescent="0.4">
      <c r="A13" s="15"/>
      <c r="B13" s="15"/>
      <c r="C13" s="15"/>
      <c r="D13" s="15"/>
      <c r="E13" s="15"/>
      <c r="F13" s="15"/>
      <c r="G13" s="15"/>
      <c r="H13" s="15"/>
      <c r="I13" s="15"/>
      <c r="J13" s="15"/>
      <c r="K13" s="15"/>
      <c r="L13" s="8"/>
      <c r="M13" s="8"/>
      <c r="N13" s="8"/>
      <c r="O13" s="8"/>
      <c r="P13" s="8"/>
      <c r="Q13" s="8"/>
      <c r="R13" s="8"/>
      <c r="S13" s="8"/>
      <c r="T13" s="8"/>
      <c r="U13" s="8"/>
    </row>
    <row r="14" spans="1:21" ht="15.6" x14ac:dyDescent="0.3">
      <c r="A14" s="381" t="s">
        <v>20</v>
      </c>
      <c r="B14" s="382"/>
      <c r="C14" s="383"/>
      <c r="D14" s="16" t="s">
        <v>21</v>
      </c>
      <c r="E14" s="17" t="s">
        <v>7</v>
      </c>
      <c r="F14" s="7"/>
      <c r="G14" s="381" t="s">
        <v>22</v>
      </c>
      <c r="H14" s="382"/>
      <c r="I14" s="383"/>
      <c r="J14" s="16" t="s">
        <v>21</v>
      </c>
      <c r="K14" s="18" t="s">
        <v>7</v>
      </c>
      <c r="L14" s="7"/>
      <c r="M14" s="7"/>
      <c r="N14" s="7"/>
      <c r="O14" s="7"/>
      <c r="P14" s="7"/>
      <c r="Q14" s="7"/>
      <c r="R14" s="7"/>
      <c r="S14" s="7"/>
      <c r="T14" s="7"/>
      <c r="U14" s="7"/>
    </row>
    <row r="15" spans="1:21" ht="13.5" customHeight="1" x14ac:dyDescent="0.3">
      <c r="A15" s="19" t="s">
        <v>23</v>
      </c>
      <c r="B15" s="7"/>
      <c r="C15" s="4"/>
      <c r="D15" s="20" t="e">
        <f>SUM(#REF!)</f>
        <v>#REF!</v>
      </c>
      <c r="E15" s="21" t="e">
        <f t="shared" ref="E15:E17" si="0">SUM(D15/$D$20)</f>
        <v>#REF!</v>
      </c>
      <c r="F15" s="7"/>
      <c r="G15" s="19" t="s">
        <v>0</v>
      </c>
      <c r="H15" s="7"/>
      <c r="I15" s="22"/>
      <c r="J15" s="20" t="e">
        <f>SUM(#REF!)</f>
        <v>#REF!</v>
      </c>
      <c r="K15" s="21" t="e">
        <f t="shared" ref="K15:K19" si="1">SUM(J15/$J$20)</f>
        <v>#REF!</v>
      </c>
      <c r="L15" s="7"/>
      <c r="M15" s="7"/>
      <c r="N15" s="7"/>
      <c r="O15" s="7"/>
      <c r="P15" s="7"/>
      <c r="Q15" s="7"/>
      <c r="R15" s="7"/>
      <c r="S15" s="7"/>
      <c r="T15" s="7"/>
      <c r="U15" s="7"/>
    </row>
    <row r="16" spans="1:21" ht="13.5" customHeight="1" x14ac:dyDescent="0.3">
      <c r="A16" s="19" t="s">
        <v>24</v>
      </c>
      <c r="B16" s="7"/>
      <c r="C16" s="4"/>
      <c r="D16" s="20" t="e">
        <f>SUM(#REF!)</f>
        <v>#REF!</v>
      </c>
      <c r="E16" s="21" t="e">
        <f t="shared" si="0"/>
        <v>#REF!</v>
      </c>
      <c r="F16" s="7"/>
      <c r="G16" s="19" t="s">
        <v>25</v>
      </c>
      <c r="H16" s="7"/>
      <c r="I16" s="22"/>
      <c r="J16" s="20" t="e">
        <f>SUM(#REF!,#REF!)</f>
        <v>#REF!</v>
      </c>
      <c r="K16" s="21" t="e">
        <f t="shared" si="1"/>
        <v>#REF!</v>
      </c>
      <c r="L16" s="7"/>
      <c r="M16" s="7"/>
      <c r="N16" s="7"/>
      <c r="O16" s="7"/>
      <c r="P16" s="7"/>
      <c r="Q16" s="7"/>
      <c r="R16" s="7"/>
      <c r="S16" s="7"/>
      <c r="T16" s="7"/>
      <c r="U16" s="7"/>
    </row>
    <row r="17" spans="1:21" ht="13.5" customHeight="1" x14ac:dyDescent="0.3">
      <c r="A17" s="19" t="s">
        <v>26</v>
      </c>
      <c r="B17" s="9"/>
      <c r="C17" s="22"/>
      <c r="D17" s="20" t="e">
        <f>#REF!+#REF!+#REF!+#REF!+#REF!+#REF!-D15-D16</f>
        <v>#REF!</v>
      </c>
      <c r="E17" s="21" t="e">
        <f t="shared" si="0"/>
        <v>#REF!</v>
      </c>
      <c r="F17" s="9"/>
      <c r="G17" s="19" t="s">
        <v>27</v>
      </c>
      <c r="H17" s="9"/>
      <c r="I17" s="22"/>
      <c r="J17" s="20" t="e">
        <f>#REF!</f>
        <v>#REF!</v>
      </c>
      <c r="K17" s="21" t="e">
        <f t="shared" si="1"/>
        <v>#REF!</v>
      </c>
      <c r="L17" s="9"/>
      <c r="M17" s="9"/>
      <c r="N17" s="9"/>
      <c r="O17" s="9"/>
      <c r="P17" s="9"/>
      <c r="Q17" s="9"/>
      <c r="R17" s="9"/>
      <c r="S17" s="9"/>
      <c r="T17" s="9"/>
      <c r="U17" s="9"/>
    </row>
    <row r="18" spans="1:21" ht="13.5" customHeight="1" x14ac:dyDescent="0.3">
      <c r="A18" s="19"/>
      <c r="B18" s="9"/>
      <c r="C18" s="22"/>
      <c r="D18" s="22"/>
      <c r="E18" s="23"/>
      <c r="F18" s="9"/>
      <c r="G18" s="19" t="s">
        <v>28</v>
      </c>
      <c r="H18" s="9"/>
      <c r="I18" s="22"/>
      <c r="J18" s="20" t="e">
        <f>#REF!</f>
        <v>#REF!</v>
      </c>
      <c r="K18" s="21" t="e">
        <f t="shared" si="1"/>
        <v>#REF!</v>
      </c>
      <c r="L18" s="9"/>
      <c r="M18" s="9"/>
      <c r="N18" s="9"/>
      <c r="O18" s="9"/>
      <c r="P18" s="9"/>
      <c r="Q18" s="9"/>
      <c r="R18" s="9"/>
      <c r="S18" s="9"/>
      <c r="T18" s="9"/>
      <c r="U18" s="9"/>
    </row>
    <row r="19" spans="1:21" ht="13.5" customHeight="1" x14ac:dyDescent="0.3">
      <c r="A19" s="19"/>
      <c r="B19" s="9"/>
      <c r="C19" s="22"/>
      <c r="D19" s="24"/>
      <c r="E19" s="25"/>
      <c r="F19" s="9"/>
      <c r="G19" s="19" t="s">
        <v>29</v>
      </c>
      <c r="H19" s="9"/>
      <c r="I19" s="22"/>
      <c r="J19" s="26" t="e">
        <f>#REF!</f>
        <v>#REF!</v>
      </c>
      <c r="K19" s="27" t="e">
        <f t="shared" si="1"/>
        <v>#REF!</v>
      </c>
      <c r="L19" s="9"/>
      <c r="M19" s="9"/>
      <c r="N19" s="9"/>
      <c r="O19" s="9"/>
      <c r="P19" s="9"/>
      <c r="Q19" s="9"/>
      <c r="R19" s="9"/>
      <c r="S19" s="9"/>
      <c r="T19" s="9"/>
      <c r="U19" s="9"/>
    </row>
    <row r="20" spans="1:21" ht="13.5" customHeight="1" x14ac:dyDescent="0.3">
      <c r="A20" s="28"/>
      <c r="B20" s="29"/>
      <c r="C20" s="30" t="s">
        <v>30</v>
      </c>
      <c r="D20" s="31" t="e">
        <f t="shared" ref="D20:E20" si="2">SUM(D15:D17)</f>
        <v>#REF!</v>
      </c>
      <c r="E20" s="32" t="e">
        <f t="shared" si="2"/>
        <v>#REF!</v>
      </c>
      <c r="F20" s="9"/>
      <c r="G20" s="28"/>
      <c r="H20" s="29"/>
      <c r="I20" s="30" t="s">
        <v>31</v>
      </c>
      <c r="J20" s="31" t="e">
        <f t="shared" ref="J20:K20" si="3">SUM(J15:J19)</f>
        <v>#REF!</v>
      </c>
      <c r="K20" s="32" t="e">
        <f t="shared" si="3"/>
        <v>#REF!</v>
      </c>
      <c r="L20" s="9"/>
      <c r="M20" s="9"/>
      <c r="N20" s="9"/>
      <c r="O20" s="9"/>
      <c r="P20" s="9"/>
      <c r="Q20" s="9"/>
      <c r="R20" s="9"/>
      <c r="S20" s="9"/>
      <c r="T20" s="9"/>
      <c r="U20" s="9"/>
    </row>
    <row r="21" spans="1:21" ht="15.75" customHeight="1" x14ac:dyDescent="0.3">
      <c r="A21" s="10"/>
      <c r="B21" s="10"/>
      <c r="C21" s="10"/>
      <c r="D21" s="10"/>
      <c r="E21" s="10"/>
      <c r="F21" s="10"/>
      <c r="G21" s="10"/>
      <c r="H21" s="10"/>
      <c r="I21" s="10"/>
      <c r="J21" s="10"/>
      <c r="K21" s="10"/>
      <c r="L21" s="8"/>
      <c r="M21" s="8"/>
      <c r="N21" s="8"/>
      <c r="O21" s="8"/>
      <c r="P21" s="8"/>
      <c r="Q21" s="8"/>
      <c r="R21" s="8"/>
      <c r="S21" s="8"/>
      <c r="T21" s="8"/>
      <c r="U21" s="8"/>
    </row>
    <row r="22" spans="1:21" ht="15.75" customHeight="1" x14ac:dyDescent="0.3">
      <c r="A22" s="8"/>
      <c r="B22" s="8"/>
      <c r="C22" s="8"/>
      <c r="D22" s="8"/>
      <c r="E22" s="8"/>
      <c r="F22" s="8"/>
      <c r="G22" s="8"/>
      <c r="H22" s="8"/>
      <c r="I22" s="8"/>
      <c r="J22" s="8"/>
      <c r="K22" s="8"/>
      <c r="L22" s="8"/>
      <c r="M22" s="8"/>
      <c r="N22" s="8"/>
      <c r="O22" s="8"/>
      <c r="P22" s="8"/>
      <c r="Q22" s="8"/>
      <c r="R22" s="8"/>
      <c r="S22" s="8"/>
      <c r="T22" s="8"/>
      <c r="U22" s="8"/>
    </row>
    <row r="23" spans="1:21" ht="15.75" customHeight="1" x14ac:dyDescent="0.3">
      <c r="A23" s="8"/>
      <c r="B23" s="8"/>
      <c r="C23" s="8"/>
      <c r="D23" s="8"/>
      <c r="E23" s="8"/>
      <c r="F23" s="8"/>
      <c r="G23" s="8"/>
      <c r="H23" s="8"/>
      <c r="I23" s="8"/>
      <c r="J23" s="8"/>
      <c r="K23" s="8"/>
      <c r="L23" s="8"/>
      <c r="M23" s="8"/>
      <c r="N23" s="8"/>
      <c r="O23" s="8"/>
      <c r="P23" s="8"/>
      <c r="Q23" s="8"/>
      <c r="R23" s="8"/>
      <c r="S23" s="8"/>
      <c r="T23" s="8"/>
      <c r="U23" s="8"/>
    </row>
    <row r="24" spans="1:21" ht="15.75" customHeight="1" x14ac:dyDescent="0.3">
      <c r="A24" s="8"/>
      <c r="B24" s="8"/>
      <c r="C24" s="8"/>
      <c r="D24" s="8"/>
      <c r="E24" s="8"/>
      <c r="F24" s="8"/>
      <c r="G24" s="8"/>
      <c r="H24" s="8"/>
      <c r="I24" s="8"/>
      <c r="J24" s="8"/>
      <c r="K24" s="8"/>
      <c r="L24" s="8"/>
      <c r="M24" s="8"/>
      <c r="N24" s="8"/>
      <c r="O24" s="8"/>
      <c r="P24" s="8"/>
      <c r="Q24" s="8"/>
      <c r="R24" s="8"/>
      <c r="S24" s="8"/>
      <c r="T24" s="8"/>
      <c r="U24" s="8"/>
    </row>
    <row r="25" spans="1:21" ht="15.75" customHeight="1" x14ac:dyDescent="0.3">
      <c r="A25" s="3"/>
      <c r="B25" s="3"/>
      <c r="C25" s="3"/>
      <c r="D25" s="3"/>
      <c r="E25" s="3"/>
      <c r="F25" s="3"/>
      <c r="G25" s="3"/>
      <c r="H25" s="3"/>
      <c r="I25" s="3"/>
      <c r="J25" s="3"/>
      <c r="K25" s="3"/>
      <c r="L25" s="3"/>
      <c r="M25" s="3"/>
      <c r="N25" s="3"/>
      <c r="O25" s="3"/>
      <c r="P25" s="3"/>
      <c r="Q25" s="3"/>
      <c r="R25" s="3"/>
      <c r="S25" s="3"/>
      <c r="T25" s="3"/>
      <c r="U25" s="3"/>
    </row>
    <row r="26" spans="1:21" ht="15.75" customHeight="1" x14ac:dyDescent="0.3">
      <c r="A26" s="3"/>
      <c r="B26" s="3"/>
      <c r="C26" s="3"/>
      <c r="D26" s="3"/>
      <c r="E26" s="3"/>
      <c r="F26" s="3"/>
      <c r="G26" s="3"/>
      <c r="H26" s="3"/>
      <c r="I26" s="3"/>
      <c r="J26" s="3"/>
      <c r="K26" s="3"/>
      <c r="L26" s="3"/>
      <c r="M26" s="3"/>
      <c r="N26" s="3"/>
      <c r="O26" s="3"/>
      <c r="P26" s="3"/>
      <c r="Q26" s="3"/>
      <c r="R26" s="3"/>
      <c r="S26" s="3"/>
      <c r="T26" s="3"/>
      <c r="U26" s="3"/>
    </row>
    <row r="27" spans="1:21" ht="15.75" customHeight="1" x14ac:dyDescent="0.3">
      <c r="A27" s="3"/>
      <c r="B27" s="3"/>
      <c r="C27" s="3"/>
      <c r="D27" s="3"/>
      <c r="E27" s="3"/>
      <c r="F27" s="3"/>
      <c r="G27" s="3"/>
      <c r="H27" s="3"/>
      <c r="I27" s="3"/>
      <c r="J27" s="3"/>
      <c r="K27" s="3"/>
      <c r="L27" s="3"/>
      <c r="M27" s="3"/>
      <c r="N27" s="3"/>
      <c r="O27" s="3"/>
      <c r="P27" s="3"/>
      <c r="Q27" s="3"/>
      <c r="R27" s="3"/>
      <c r="S27" s="3"/>
      <c r="T27" s="3"/>
      <c r="U27" s="3"/>
    </row>
    <row r="28" spans="1:21" ht="15.75" customHeight="1" x14ac:dyDescent="0.3">
      <c r="A28" s="3"/>
      <c r="B28" s="3"/>
      <c r="C28" s="3"/>
      <c r="D28" s="3"/>
      <c r="E28" s="3"/>
      <c r="F28" s="3"/>
      <c r="G28" s="3"/>
      <c r="H28" s="3"/>
      <c r="I28" s="3"/>
      <c r="J28" s="3"/>
      <c r="K28" s="3"/>
      <c r="L28" s="3"/>
      <c r="M28" s="3"/>
      <c r="N28" s="3"/>
      <c r="O28" s="3"/>
      <c r="P28" s="3"/>
      <c r="Q28" s="3"/>
      <c r="R28" s="3"/>
      <c r="S28" s="3"/>
      <c r="T28" s="3"/>
      <c r="U28" s="3"/>
    </row>
    <row r="29" spans="1:21" ht="15.75" customHeight="1" x14ac:dyDescent="0.3">
      <c r="A29" s="3"/>
      <c r="B29" s="3"/>
      <c r="C29" s="3"/>
      <c r="D29" s="3"/>
      <c r="E29" s="3"/>
      <c r="F29" s="3"/>
      <c r="G29" s="3"/>
      <c r="H29" s="3"/>
      <c r="I29" s="3"/>
      <c r="J29" s="3"/>
      <c r="K29" s="3"/>
      <c r="L29" s="3"/>
      <c r="M29" s="3"/>
      <c r="N29" s="3"/>
      <c r="O29" s="3"/>
      <c r="P29" s="3"/>
      <c r="Q29" s="3"/>
      <c r="R29" s="3"/>
      <c r="S29" s="3"/>
      <c r="T29" s="3"/>
      <c r="U29" s="3"/>
    </row>
    <row r="30" spans="1:21" ht="15.75" customHeight="1" x14ac:dyDescent="0.3">
      <c r="A30" s="3"/>
      <c r="B30" s="3"/>
      <c r="C30" s="3"/>
      <c r="D30" s="3"/>
      <c r="E30" s="3"/>
      <c r="F30" s="3"/>
      <c r="G30" s="3"/>
      <c r="H30" s="3"/>
      <c r="I30" s="3"/>
      <c r="J30" s="3"/>
      <c r="K30" s="3"/>
      <c r="L30" s="3"/>
      <c r="M30" s="3"/>
      <c r="N30" s="3"/>
      <c r="O30" s="3"/>
      <c r="P30" s="3"/>
      <c r="Q30" s="3"/>
      <c r="R30" s="3"/>
      <c r="S30" s="3"/>
      <c r="T30" s="3"/>
      <c r="U30" s="3"/>
    </row>
    <row r="31" spans="1:21" ht="15.75" customHeight="1" x14ac:dyDescent="0.3">
      <c r="A31" s="3"/>
      <c r="B31" s="3"/>
      <c r="C31" s="3"/>
      <c r="D31" s="3"/>
      <c r="E31" s="3"/>
      <c r="F31" s="3"/>
      <c r="G31" s="3"/>
      <c r="H31" s="3"/>
      <c r="I31" s="3"/>
      <c r="J31" s="3"/>
      <c r="K31" s="3"/>
      <c r="L31" s="3"/>
      <c r="M31" s="3"/>
      <c r="N31" s="3"/>
      <c r="O31" s="3"/>
      <c r="P31" s="3"/>
      <c r="Q31" s="3"/>
      <c r="R31" s="3"/>
      <c r="S31" s="3"/>
      <c r="T31" s="3"/>
      <c r="U31" s="3"/>
    </row>
    <row r="32" spans="1:21" ht="15.75" customHeight="1" x14ac:dyDescent="0.3">
      <c r="A32" s="3"/>
      <c r="B32" s="3"/>
      <c r="C32" s="3"/>
      <c r="D32" s="3"/>
      <c r="E32" s="3"/>
      <c r="F32" s="3"/>
      <c r="G32" s="3"/>
      <c r="H32" s="3"/>
      <c r="I32" s="3"/>
      <c r="J32" s="3"/>
      <c r="K32" s="3"/>
      <c r="L32" s="3"/>
      <c r="M32" s="3"/>
      <c r="N32" s="3"/>
      <c r="O32" s="3"/>
      <c r="P32" s="3"/>
      <c r="Q32" s="3"/>
      <c r="R32" s="3"/>
      <c r="S32" s="3"/>
      <c r="T32" s="3"/>
      <c r="U32" s="3"/>
    </row>
    <row r="33" spans="1:21" ht="15.75" customHeight="1" x14ac:dyDescent="0.3">
      <c r="A33" s="3"/>
      <c r="B33" s="3"/>
      <c r="C33" s="3"/>
      <c r="D33" s="3"/>
      <c r="E33" s="3"/>
      <c r="F33" s="3"/>
      <c r="G33" s="3"/>
      <c r="H33" s="3"/>
      <c r="I33" s="3"/>
      <c r="J33" s="3"/>
      <c r="K33" s="3"/>
      <c r="L33" s="3"/>
      <c r="M33" s="3"/>
      <c r="N33" s="3"/>
      <c r="O33" s="3"/>
      <c r="P33" s="3"/>
      <c r="Q33" s="3"/>
      <c r="R33" s="3"/>
      <c r="S33" s="3"/>
      <c r="T33" s="3"/>
      <c r="U33" s="3"/>
    </row>
    <row r="34" spans="1:21" ht="15.75" customHeight="1" x14ac:dyDescent="0.3">
      <c r="A34" s="3"/>
      <c r="B34" s="3"/>
      <c r="C34" s="3"/>
      <c r="D34" s="3"/>
      <c r="E34" s="3"/>
      <c r="F34" s="3"/>
      <c r="G34" s="3"/>
      <c r="H34" s="3"/>
      <c r="I34" s="3"/>
      <c r="J34" s="3"/>
      <c r="K34" s="3"/>
      <c r="L34" s="3"/>
      <c r="M34" s="3"/>
      <c r="N34" s="3"/>
      <c r="O34" s="3"/>
      <c r="P34" s="3"/>
      <c r="Q34" s="3"/>
      <c r="R34" s="3"/>
      <c r="S34" s="3"/>
      <c r="T34" s="3"/>
      <c r="U34" s="3"/>
    </row>
    <row r="35" spans="1:21" ht="15.75" customHeight="1" x14ac:dyDescent="0.3">
      <c r="A35" s="3"/>
      <c r="B35" s="3"/>
      <c r="C35" s="3"/>
      <c r="D35" s="3"/>
      <c r="E35" s="3"/>
      <c r="F35" s="3"/>
      <c r="G35" s="3"/>
      <c r="H35" s="3"/>
      <c r="I35" s="3"/>
      <c r="J35" s="3"/>
      <c r="K35" s="3"/>
      <c r="L35" s="3"/>
      <c r="M35" s="3"/>
      <c r="N35" s="3"/>
      <c r="O35" s="3"/>
      <c r="P35" s="3"/>
      <c r="Q35" s="3"/>
      <c r="R35" s="3"/>
      <c r="S35" s="3"/>
      <c r="T35" s="3"/>
      <c r="U35" s="3"/>
    </row>
    <row r="36" spans="1:21" ht="15.75" customHeight="1" x14ac:dyDescent="0.3">
      <c r="A36" s="3"/>
      <c r="B36" s="3"/>
      <c r="C36" s="3"/>
      <c r="D36" s="3"/>
      <c r="E36" s="3"/>
      <c r="F36" s="3"/>
      <c r="G36" s="3"/>
      <c r="H36" s="3"/>
      <c r="I36" s="3"/>
      <c r="J36" s="3"/>
      <c r="K36" s="3"/>
      <c r="L36" s="3"/>
      <c r="M36" s="3"/>
      <c r="N36" s="3"/>
      <c r="O36" s="3"/>
      <c r="P36" s="3"/>
      <c r="Q36" s="3"/>
      <c r="R36" s="3"/>
      <c r="S36" s="3"/>
      <c r="T36" s="3"/>
      <c r="U36" s="3"/>
    </row>
    <row r="37" spans="1:21" ht="15.75" customHeight="1" x14ac:dyDescent="0.3">
      <c r="A37" s="3"/>
      <c r="B37" s="3"/>
      <c r="C37" s="3"/>
      <c r="D37" s="3"/>
      <c r="E37" s="3"/>
      <c r="F37" s="3"/>
      <c r="G37" s="3"/>
      <c r="H37" s="3"/>
      <c r="I37" s="3"/>
      <c r="J37" s="3"/>
      <c r="K37" s="3"/>
      <c r="L37" s="3"/>
      <c r="M37" s="3"/>
      <c r="N37" s="3"/>
      <c r="O37" s="3"/>
      <c r="P37" s="3"/>
      <c r="Q37" s="3"/>
      <c r="R37" s="3"/>
      <c r="S37" s="3"/>
      <c r="T37" s="3"/>
      <c r="U37" s="3"/>
    </row>
    <row r="38" spans="1:21" ht="15.75" customHeight="1" x14ac:dyDescent="0.3">
      <c r="A38" s="3"/>
      <c r="B38" s="3"/>
      <c r="C38" s="3"/>
      <c r="D38" s="3"/>
      <c r="E38" s="3"/>
      <c r="F38" s="3"/>
      <c r="G38" s="3"/>
      <c r="H38" s="3"/>
      <c r="I38" s="3"/>
      <c r="J38" s="3"/>
      <c r="K38" s="3"/>
      <c r="L38" s="3"/>
      <c r="M38" s="3"/>
      <c r="N38" s="3"/>
      <c r="O38" s="3"/>
      <c r="P38" s="3"/>
      <c r="Q38" s="3"/>
      <c r="R38" s="3"/>
      <c r="S38" s="3"/>
      <c r="T38" s="3"/>
      <c r="U38" s="3"/>
    </row>
    <row r="39" spans="1:21" ht="18" customHeight="1" x14ac:dyDescent="0.3">
      <c r="A39" s="3"/>
      <c r="B39" s="3"/>
      <c r="C39" s="3"/>
      <c r="D39" s="3"/>
      <c r="E39" s="3"/>
      <c r="F39" s="3"/>
      <c r="G39" s="3"/>
      <c r="H39" s="3"/>
      <c r="I39" s="3"/>
      <c r="J39" s="3"/>
      <c r="K39" s="3"/>
      <c r="L39" s="3"/>
      <c r="M39" s="3"/>
      <c r="N39" s="3"/>
      <c r="O39" s="3"/>
      <c r="P39" s="3"/>
      <c r="Q39" s="3"/>
      <c r="R39" s="3"/>
      <c r="S39" s="3"/>
      <c r="T39" s="3"/>
      <c r="U39" s="3"/>
    </row>
    <row r="40" spans="1:21" ht="13.5" customHeight="1" x14ac:dyDescent="0.3">
      <c r="A40" s="9"/>
      <c r="B40" s="9"/>
      <c r="C40" s="9"/>
      <c r="D40" s="9"/>
      <c r="E40" s="9"/>
      <c r="F40" s="9"/>
      <c r="G40" s="9"/>
      <c r="H40" s="9"/>
      <c r="I40" s="9"/>
      <c r="J40" s="9"/>
      <c r="K40" s="9"/>
      <c r="L40" s="9"/>
      <c r="M40" s="9"/>
      <c r="N40" s="9"/>
      <c r="O40" s="9"/>
      <c r="P40" s="9"/>
      <c r="Q40" s="9"/>
      <c r="R40" s="9"/>
      <c r="S40" s="9"/>
      <c r="T40" s="9"/>
      <c r="U40" s="9"/>
    </row>
    <row r="41" spans="1:21" ht="13.5" customHeight="1" x14ac:dyDescent="0.3">
      <c r="A41" s="8"/>
      <c r="B41" s="8"/>
      <c r="C41" s="8"/>
      <c r="D41" s="8"/>
      <c r="E41" s="8"/>
      <c r="F41" s="8"/>
      <c r="G41" s="8"/>
      <c r="H41" s="8"/>
      <c r="I41" s="8"/>
      <c r="J41" s="8"/>
      <c r="K41" s="8"/>
      <c r="L41" s="8"/>
      <c r="M41" s="8"/>
      <c r="N41" s="8"/>
      <c r="O41" s="8"/>
      <c r="P41" s="8"/>
      <c r="Q41" s="8"/>
      <c r="R41" s="8"/>
      <c r="S41" s="8"/>
      <c r="T41" s="8"/>
      <c r="U41" s="8"/>
    </row>
    <row r="42" spans="1:21" ht="13.5" customHeight="1" x14ac:dyDescent="0.3">
      <c r="A42" s="8"/>
      <c r="B42" s="8"/>
      <c r="C42" s="8"/>
      <c r="D42" s="8"/>
      <c r="E42" s="8"/>
      <c r="F42" s="8"/>
      <c r="G42" s="8"/>
      <c r="H42" s="8"/>
      <c r="I42" s="8"/>
      <c r="J42" s="8"/>
      <c r="K42" s="8"/>
      <c r="L42" s="8"/>
      <c r="M42" s="8"/>
      <c r="N42" s="8"/>
      <c r="O42" s="8"/>
      <c r="P42" s="8"/>
      <c r="Q42" s="8"/>
      <c r="R42" s="8"/>
      <c r="S42" s="8"/>
      <c r="T42" s="8"/>
      <c r="U42" s="8"/>
    </row>
    <row r="43" spans="1:21" ht="13.5" customHeight="1" x14ac:dyDescent="0.3">
      <c r="A43" s="8"/>
      <c r="B43" s="8"/>
      <c r="C43" s="8"/>
      <c r="D43" s="8"/>
      <c r="E43" s="8"/>
      <c r="F43" s="8"/>
      <c r="G43" s="8"/>
      <c r="H43" s="8"/>
      <c r="I43" s="8"/>
      <c r="J43" s="8"/>
      <c r="K43" s="8"/>
      <c r="L43" s="8"/>
      <c r="M43" s="8"/>
      <c r="N43" s="8"/>
      <c r="O43" s="8"/>
      <c r="P43" s="8"/>
      <c r="Q43" s="8"/>
      <c r="R43" s="8"/>
      <c r="S43" s="8"/>
      <c r="T43" s="8"/>
      <c r="U43" s="8"/>
    </row>
    <row r="44" spans="1:21" ht="13.5" customHeight="1" x14ac:dyDescent="0.3">
      <c r="A44" s="8"/>
      <c r="B44" s="8"/>
      <c r="C44" s="8"/>
      <c r="D44" s="8"/>
      <c r="E44" s="8"/>
      <c r="F44" s="8"/>
      <c r="G44" s="8"/>
      <c r="H44" s="8"/>
      <c r="I44" s="8"/>
      <c r="J44" s="8"/>
      <c r="K44" s="8"/>
      <c r="L44" s="8"/>
      <c r="M44" s="8"/>
      <c r="N44" s="8"/>
      <c r="O44" s="8"/>
      <c r="P44" s="8"/>
      <c r="Q44" s="8"/>
      <c r="R44" s="8"/>
      <c r="S44" s="8"/>
      <c r="T44" s="8"/>
      <c r="U44" s="8"/>
    </row>
    <row r="45" spans="1:21" ht="13.5" customHeight="1" x14ac:dyDescent="0.3">
      <c r="A45" s="8"/>
      <c r="B45" s="8"/>
      <c r="C45" s="8"/>
      <c r="D45" s="8"/>
      <c r="E45" s="8"/>
      <c r="F45" s="8"/>
      <c r="G45" s="8"/>
      <c r="H45" s="8"/>
      <c r="I45" s="8"/>
      <c r="J45" s="8"/>
      <c r="K45" s="8"/>
      <c r="L45" s="8"/>
      <c r="M45" s="8"/>
      <c r="N45" s="8"/>
      <c r="O45" s="8"/>
      <c r="P45" s="8"/>
      <c r="Q45" s="8"/>
      <c r="R45" s="8"/>
      <c r="S45" s="8"/>
      <c r="T45" s="8"/>
      <c r="U45" s="8"/>
    </row>
    <row r="46" spans="1:21" ht="13.5" customHeight="1" x14ac:dyDescent="0.3">
      <c r="A46" s="8"/>
      <c r="B46" s="8"/>
      <c r="C46" s="8"/>
      <c r="D46" s="8"/>
      <c r="E46" s="8"/>
      <c r="F46" s="8"/>
      <c r="G46" s="8"/>
      <c r="H46" s="8"/>
      <c r="I46" s="8"/>
      <c r="J46" s="8"/>
      <c r="K46" s="8"/>
      <c r="L46" s="8"/>
      <c r="M46" s="8"/>
      <c r="N46" s="8"/>
      <c r="O46" s="8"/>
      <c r="P46" s="8"/>
      <c r="Q46" s="8"/>
      <c r="R46" s="8"/>
      <c r="S46" s="8"/>
      <c r="T46" s="8"/>
      <c r="U46" s="8"/>
    </row>
    <row r="47" spans="1:21" ht="13.5" customHeight="1" x14ac:dyDescent="0.3">
      <c r="A47" s="8"/>
      <c r="B47" s="8"/>
      <c r="C47" s="8"/>
      <c r="D47" s="8"/>
      <c r="E47" s="8"/>
      <c r="F47" s="8"/>
      <c r="G47" s="8"/>
      <c r="H47" s="8"/>
      <c r="I47" s="8"/>
      <c r="J47" s="8"/>
      <c r="K47" s="8"/>
      <c r="L47" s="8"/>
      <c r="M47" s="8"/>
      <c r="N47" s="8"/>
      <c r="O47" s="8"/>
      <c r="P47" s="8"/>
      <c r="Q47" s="8"/>
      <c r="R47" s="8"/>
      <c r="S47" s="8"/>
      <c r="T47" s="8"/>
      <c r="U47" s="8"/>
    </row>
    <row r="48" spans="1:21" ht="13.5" customHeight="1" x14ac:dyDescent="0.3">
      <c r="A48" s="8"/>
      <c r="B48" s="8"/>
      <c r="C48" s="8"/>
      <c r="D48" s="8"/>
      <c r="E48" s="8"/>
      <c r="F48" s="8"/>
      <c r="G48" s="8"/>
      <c r="H48" s="8"/>
      <c r="I48" s="8"/>
      <c r="J48" s="8"/>
      <c r="K48" s="8"/>
      <c r="L48" s="8"/>
      <c r="M48" s="8"/>
      <c r="N48" s="8"/>
      <c r="O48" s="8"/>
      <c r="P48" s="8"/>
      <c r="Q48" s="8"/>
      <c r="R48" s="8"/>
      <c r="S48" s="8"/>
      <c r="T48" s="8"/>
      <c r="U48" s="8"/>
    </row>
    <row r="49" spans="1:21" ht="13.5" customHeight="1" x14ac:dyDescent="0.3">
      <c r="A49" s="8"/>
      <c r="B49" s="8"/>
      <c r="C49" s="8"/>
      <c r="D49" s="8"/>
      <c r="E49" s="8"/>
      <c r="F49" s="8"/>
      <c r="G49" s="8"/>
      <c r="H49" s="8"/>
      <c r="I49" s="8"/>
      <c r="J49" s="8"/>
      <c r="K49" s="8"/>
      <c r="L49" s="8"/>
      <c r="M49" s="8"/>
      <c r="N49" s="8"/>
      <c r="O49" s="8"/>
      <c r="P49" s="8"/>
      <c r="Q49" s="8"/>
      <c r="R49" s="8"/>
      <c r="S49" s="8"/>
      <c r="T49" s="8"/>
      <c r="U49" s="8"/>
    </row>
    <row r="50" spans="1:21" ht="13.5" customHeight="1" x14ac:dyDescent="0.3">
      <c r="A50" s="8"/>
      <c r="B50" s="8"/>
      <c r="C50" s="8"/>
      <c r="D50" s="8"/>
      <c r="E50" s="8"/>
      <c r="F50" s="8"/>
      <c r="G50" s="8"/>
      <c r="H50" s="8"/>
      <c r="I50" s="8"/>
      <c r="J50" s="8"/>
      <c r="K50" s="8"/>
      <c r="L50" s="8"/>
      <c r="M50" s="8"/>
      <c r="N50" s="8"/>
      <c r="O50" s="8"/>
      <c r="P50" s="8"/>
      <c r="Q50" s="8"/>
      <c r="R50" s="8"/>
      <c r="S50" s="8"/>
      <c r="T50" s="8"/>
      <c r="U50" s="8"/>
    </row>
    <row r="51" spans="1:21" ht="13.5" customHeight="1" x14ac:dyDescent="0.3">
      <c r="A51" s="8"/>
      <c r="B51" s="8"/>
      <c r="C51" s="8"/>
      <c r="D51" s="8"/>
      <c r="E51" s="8"/>
      <c r="F51" s="8"/>
      <c r="G51" s="8"/>
      <c r="H51" s="8"/>
      <c r="I51" s="8"/>
      <c r="J51" s="8"/>
      <c r="K51" s="8"/>
      <c r="L51" s="8"/>
      <c r="M51" s="8"/>
      <c r="N51" s="8"/>
      <c r="O51" s="8"/>
      <c r="P51" s="8"/>
      <c r="Q51" s="8"/>
      <c r="R51" s="8"/>
      <c r="S51" s="8"/>
      <c r="T51" s="8"/>
      <c r="U51" s="8"/>
    </row>
    <row r="52" spans="1:21" ht="13.5" customHeight="1" x14ac:dyDescent="0.3">
      <c r="A52" s="8"/>
      <c r="B52" s="8"/>
      <c r="C52" s="8"/>
      <c r="D52" s="8"/>
      <c r="E52" s="8"/>
      <c r="F52" s="8"/>
      <c r="G52" s="8"/>
      <c r="H52" s="8"/>
      <c r="I52" s="8"/>
      <c r="J52" s="8"/>
      <c r="K52" s="8"/>
      <c r="L52" s="8"/>
      <c r="M52" s="8"/>
      <c r="N52" s="8"/>
      <c r="O52" s="8"/>
      <c r="P52" s="8"/>
      <c r="Q52" s="8"/>
      <c r="R52" s="8"/>
      <c r="S52" s="8"/>
      <c r="T52" s="8"/>
      <c r="U52" s="8"/>
    </row>
    <row r="53" spans="1:21" ht="13.5" customHeight="1" x14ac:dyDescent="0.3">
      <c r="A53" s="8"/>
      <c r="B53" s="8"/>
      <c r="C53" s="8"/>
      <c r="D53" s="8"/>
      <c r="E53" s="8"/>
      <c r="F53" s="8"/>
      <c r="G53" s="8"/>
      <c r="H53" s="8"/>
      <c r="I53" s="8"/>
      <c r="J53" s="8"/>
      <c r="K53" s="8"/>
      <c r="L53" s="8"/>
      <c r="M53" s="8"/>
      <c r="N53" s="8"/>
      <c r="O53" s="8"/>
      <c r="P53" s="8"/>
      <c r="Q53" s="8"/>
      <c r="R53" s="8"/>
      <c r="S53" s="8"/>
      <c r="T53" s="8"/>
      <c r="U53" s="8"/>
    </row>
    <row r="54" spans="1:21" ht="13.5" customHeight="1" x14ac:dyDescent="0.3">
      <c r="A54" s="8"/>
      <c r="B54" s="8"/>
      <c r="C54" s="8"/>
      <c r="D54" s="8"/>
      <c r="E54" s="8"/>
      <c r="F54" s="8"/>
      <c r="G54" s="8"/>
      <c r="H54" s="8"/>
      <c r="I54" s="8"/>
      <c r="J54" s="8"/>
      <c r="K54" s="8"/>
      <c r="L54" s="8"/>
      <c r="M54" s="8"/>
      <c r="N54" s="8"/>
      <c r="O54" s="8"/>
      <c r="P54" s="8"/>
      <c r="Q54" s="8"/>
      <c r="R54" s="8"/>
      <c r="S54" s="8"/>
      <c r="T54" s="8"/>
      <c r="U54" s="8"/>
    </row>
    <row r="55" spans="1:21" ht="13.5" customHeight="1" x14ac:dyDescent="0.3">
      <c r="A55" s="8"/>
      <c r="B55" s="8"/>
      <c r="C55" s="8"/>
      <c r="D55" s="8"/>
      <c r="E55" s="8"/>
      <c r="F55" s="8"/>
      <c r="G55" s="8"/>
      <c r="H55" s="8"/>
      <c r="I55" s="8"/>
      <c r="J55" s="8"/>
      <c r="K55" s="8"/>
      <c r="L55" s="8"/>
      <c r="M55" s="8"/>
      <c r="N55" s="8"/>
      <c r="O55" s="8"/>
      <c r="P55" s="8"/>
      <c r="Q55" s="8"/>
      <c r="R55" s="8"/>
      <c r="S55" s="8"/>
      <c r="T55" s="8"/>
      <c r="U55" s="8"/>
    </row>
    <row r="56" spans="1:21" ht="13.5" customHeight="1" x14ac:dyDescent="0.3">
      <c r="A56" s="8"/>
      <c r="B56" s="8"/>
      <c r="C56" s="8"/>
      <c r="D56" s="8"/>
      <c r="E56" s="8"/>
      <c r="F56" s="8"/>
      <c r="G56" s="8"/>
      <c r="H56" s="8"/>
      <c r="I56" s="8"/>
      <c r="J56" s="8"/>
      <c r="K56" s="8"/>
      <c r="L56" s="8"/>
      <c r="M56" s="8"/>
      <c r="N56" s="8"/>
      <c r="O56" s="8"/>
      <c r="P56" s="8"/>
      <c r="Q56" s="8"/>
      <c r="R56" s="8"/>
      <c r="S56" s="8"/>
      <c r="T56" s="8"/>
      <c r="U56" s="8"/>
    </row>
    <row r="57" spans="1:21" ht="13.5" customHeight="1" x14ac:dyDescent="0.3">
      <c r="A57" s="8"/>
      <c r="B57" s="8"/>
      <c r="C57" s="8"/>
      <c r="D57" s="8"/>
      <c r="E57" s="8"/>
      <c r="F57" s="8"/>
      <c r="G57" s="8"/>
      <c r="H57" s="8"/>
      <c r="I57" s="8"/>
      <c r="J57" s="8"/>
      <c r="K57" s="8"/>
      <c r="L57" s="8"/>
      <c r="M57" s="8"/>
      <c r="N57" s="8"/>
      <c r="O57" s="8"/>
      <c r="P57" s="8"/>
      <c r="Q57" s="8"/>
      <c r="R57" s="8"/>
      <c r="S57" s="8"/>
      <c r="T57" s="8"/>
      <c r="U57" s="8"/>
    </row>
    <row r="58" spans="1:21" ht="13.5" customHeight="1" x14ac:dyDescent="0.3">
      <c r="A58" s="8"/>
      <c r="B58" s="8"/>
      <c r="C58" s="8"/>
      <c r="D58" s="8"/>
      <c r="E58" s="8"/>
      <c r="F58" s="8"/>
      <c r="G58" s="8"/>
      <c r="H58" s="8"/>
      <c r="I58" s="8"/>
      <c r="J58" s="8"/>
      <c r="K58" s="8"/>
      <c r="L58" s="8"/>
      <c r="M58" s="8"/>
      <c r="N58" s="8"/>
      <c r="O58" s="8"/>
      <c r="P58" s="8"/>
      <c r="Q58" s="8"/>
      <c r="R58" s="8"/>
      <c r="S58" s="8"/>
      <c r="T58" s="8"/>
      <c r="U58" s="8"/>
    </row>
    <row r="59" spans="1:21" ht="13.5" customHeight="1" x14ac:dyDescent="0.3">
      <c r="A59" s="8"/>
      <c r="B59" s="8"/>
      <c r="C59" s="8"/>
      <c r="D59" s="8"/>
      <c r="E59" s="8"/>
      <c r="F59" s="8"/>
      <c r="G59" s="8"/>
      <c r="H59" s="8"/>
      <c r="I59" s="8"/>
      <c r="J59" s="8"/>
      <c r="K59" s="8"/>
      <c r="L59" s="8"/>
      <c r="M59" s="8"/>
      <c r="N59" s="8"/>
      <c r="O59" s="8"/>
      <c r="P59" s="8"/>
      <c r="Q59" s="8"/>
      <c r="R59" s="8"/>
      <c r="S59" s="8"/>
      <c r="T59" s="8"/>
      <c r="U59" s="8"/>
    </row>
    <row r="60" spans="1:21" ht="13.5" customHeight="1" x14ac:dyDescent="0.3">
      <c r="A60" s="8"/>
      <c r="B60" s="8"/>
      <c r="C60" s="8"/>
      <c r="D60" s="8"/>
      <c r="E60" s="8"/>
      <c r="F60" s="8"/>
      <c r="G60" s="8"/>
      <c r="H60" s="8"/>
      <c r="I60" s="8"/>
      <c r="J60" s="8"/>
      <c r="K60" s="8"/>
      <c r="L60" s="8"/>
      <c r="M60" s="8"/>
      <c r="N60" s="8"/>
      <c r="O60" s="8"/>
      <c r="P60" s="8"/>
      <c r="Q60" s="8"/>
      <c r="R60" s="8"/>
      <c r="S60" s="8"/>
      <c r="T60" s="8"/>
      <c r="U60" s="8"/>
    </row>
    <row r="61" spans="1:21" ht="13.5" customHeight="1" x14ac:dyDescent="0.3">
      <c r="A61" s="8"/>
      <c r="B61" s="8"/>
      <c r="C61" s="8"/>
      <c r="D61" s="8"/>
      <c r="E61" s="8"/>
      <c r="F61" s="8"/>
      <c r="G61" s="8"/>
      <c r="H61" s="8"/>
      <c r="I61" s="8"/>
      <c r="J61" s="8"/>
      <c r="K61" s="8"/>
      <c r="L61" s="8"/>
      <c r="M61" s="8"/>
      <c r="N61" s="8"/>
      <c r="O61" s="8"/>
      <c r="P61" s="8"/>
      <c r="Q61" s="8"/>
      <c r="R61" s="8"/>
      <c r="S61" s="8"/>
      <c r="T61" s="8"/>
      <c r="U61" s="8"/>
    </row>
    <row r="62" spans="1:21" ht="13.5" customHeight="1" x14ac:dyDescent="0.3">
      <c r="A62" s="8"/>
      <c r="B62" s="8"/>
      <c r="C62" s="8"/>
      <c r="D62" s="8"/>
      <c r="E62" s="8"/>
      <c r="F62" s="8"/>
      <c r="G62" s="8"/>
      <c r="H62" s="8"/>
      <c r="I62" s="8"/>
      <c r="J62" s="8"/>
      <c r="K62" s="8"/>
      <c r="L62" s="8"/>
      <c r="M62" s="8"/>
      <c r="N62" s="8"/>
      <c r="O62" s="8"/>
      <c r="P62" s="8"/>
      <c r="Q62" s="8"/>
      <c r="R62" s="8"/>
      <c r="S62" s="8"/>
      <c r="T62" s="8"/>
      <c r="U62" s="8"/>
    </row>
    <row r="63" spans="1:21" ht="13.5" customHeight="1" x14ac:dyDescent="0.3">
      <c r="A63" s="8"/>
      <c r="B63" s="8"/>
      <c r="C63" s="8"/>
      <c r="D63" s="8"/>
      <c r="E63" s="8"/>
      <c r="F63" s="8"/>
      <c r="G63" s="8"/>
      <c r="H63" s="8"/>
      <c r="I63" s="8"/>
      <c r="J63" s="8"/>
      <c r="K63" s="8"/>
      <c r="L63" s="8"/>
      <c r="M63" s="8"/>
      <c r="N63" s="8"/>
      <c r="O63" s="8"/>
      <c r="P63" s="8"/>
      <c r="Q63" s="8"/>
      <c r="R63" s="8"/>
      <c r="S63" s="8"/>
      <c r="T63" s="8"/>
      <c r="U63" s="8"/>
    </row>
    <row r="64" spans="1:21" ht="13.5" customHeight="1" x14ac:dyDescent="0.3">
      <c r="A64" s="8"/>
      <c r="B64" s="8"/>
      <c r="C64" s="8"/>
      <c r="D64" s="8"/>
      <c r="E64" s="8"/>
      <c r="F64" s="8"/>
      <c r="G64" s="8"/>
      <c r="H64" s="8"/>
      <c r="I64" s="8"/>
      <c r="J64" s="8"/>
      <c r="K64" s="8"/>
      <c r="L64" s="8"/>
      <c r="M64" s="8"/>
      <c r="N64" s="8"/>
      <c r="O64" s="8"/>
      <c r="P64" s="8"/>
      <c r="Q64" s="8"/>
      <c r="R64" s="8"/>
      <c r="S64" s="8"/>
      <c r="T64" s="8"/>
      <c r="U64" s="8"/>
    </row>
    <row r="65" spans="1:21" ht="13.5" customHeight="1" x14ac:dyDescent="0.3">
      <c r="A65" s="8"/>
      <c r="B65" s="8"/>
      <c r="C65" s="8"/>
      <c r="D65" s="8"/>
      <c r="E65" s="8"/>
      <c r="F65" s="8"/>
      <c r="G65" s="8"/>
      <c r="H65" s="8"/>
      <c r="I65" s="8"/>
      <c r="J65" s="8"/>
      <c r="K65" s="8"/>
      <c r="L65" s="8"/>
      <c r="M65" s="8"/>
      <c r="N65" s="8"/>
      <c r="O65" s="8"/>
      <c r="P65" s="8"/>
      <c r="Q65" s="8"/>
      <c r="R65" s="8"/>
      <c r="S65" s="8"/>
      <c r="T65" s="8"/>
      <c r="U65" s="8"/>
    </row>
    <row r="66" spans="1:21" ht="13.5" customHeight="1" x14ac:dyDescent="0.3">
      <c r="A66" s="8"/>
      <c r="B66" s="8"/>
      <c r="C66" s="8"/>
      <c r="D66" s="8"/>
      <c r="E66" s="8"/>
      <c r="F66" s="8"/>
      <c r="G66" s="8"/>
      <c r="H66" s="8"/>
      <c r="I66" s="8"/>
      <c r="J66" s="8"/>
      <c r="K66" s="8"/>
      <c r="L66" s="8"/>
      <c r="M66" s="8"/>
      <c r="N66" s="8"/>
      <c r="O66" s="8"/>
      <c r="P66" s="8"/>
      <c r="Q66" s="8"/>
      <c r="R66" s="8"/>
      <c r="S66" s="8"/>
      <c r="T66" s="8"/>
      <c r="U66" s="8"/>
    </row>
    <row r="67" spans="1:21" ht="13.5" customHeight="1" x14ac:dyDescent="0.3">
      <c r="A67" s="8"/>
      <c r="B67" s="8"/>
      <c r="C67" s="8"/>
      <c r="D67" s="8"/>
      <c r="E67" s="8"/>
      <c r="F67" s="8"/>
      <c r="G67" s="8"/>
      <c r="H67" s="8"/>
      <c r="I67" s="8"/>
      <c r="J67" s="8"/>
      <c r="K67" s="8"/>
      <c r="L67" s="8"/>
      <c r="M67" s="8"/>
      <c r="N67" s="8"/>
      <c r="O67" s="8"/>
      <c r="P67" s="8"/>
      <c r="Q67" s="8"/>
      <c r="R67" s="8"/>
      <c r="S67" s="8"/>
      <c r="T67" s="8"/>
      <c r="U67" s="8"/>
    </row>
    <row r="68" spans="1:21" ht="13.5" customHeight="1" x14ac:dyDescent="0.3">
      <c r="A68" s="8"/>
      <c r="B68" s="8"/>
      <c r="C68" s="8"/>
      <c r="D68" s="8"/>
      <c r="E68" s="8"/>
      <c r="F68" s="8"/>
      <c r="G68" s="8"/>
      <c r="H68" s="8"/>
      <c r="I68" s="8"/>
      <c r="J68" s="8"/>
      <c r="K68" s="8"/>
      <c r="L68" s="8"/>
      <c r="M68" s="8"/>
      <c r="N68" s="8"/>
      <c r="O68" s="8"/>
      <c r="P68" s="8"/>
      <c r="Q68" s="8"/>
      <c r="R68" s="8"/>
      <c r="S68" s="8"/>
      <c r="T68" s="8"/>
      <c r="U68" s="8"/>
    </row>
    <row r="69" spans="1:21" ht="13.5" customHeight="1" x14ac:dyDescent="0.3">
      <c r="A69" s="8"/>
      <c r="B69" s="8"/>
      <c r="C69" s="8"/>
      <c r="D69" s="8"/>
      <c r="E69" s="8"/>
      <c r="F69" s="8"/>
      <c r="G69" s="8"/>
      <c r="H69" s="8"/>
      <c r="I69" s="8"/>
      <c r="J69" s="8"/>
      <c r="K69" s="8"/>
      <c r="L69" s="8"/>
      <c r="M69" s="8"/>
      <c r="N69" s="8"/>
      <c r="O69" s="8"/>
      <c r="P69" s="8"/>
      <c r="Q69" s="8"/>
      <c r="R69" s="8"/>
      <c r="S69" s="8"/>
      <c r="T69" s="8"/>
      <c r="U69" s="8"/>
    </row>
    <row r="70" spans="1:21" ht="13.5" customHeight="1" x14ac:dyDescent="0.3">
      <c r="A70" s="8"/>
      <c r="B70" s="8"/>
      <c r="C70" s="8"/>
      <c r="D70" s="8"/>
      <c r="E70" s="8"/>
      <c r="F70" s="8"/>
      <c r="G70" s="8"/>
      <c r="H70" s="8"/>
      <c r="I70" s="8"/>
      <c r="J70" s="8"/>
      <c r="K70" s="8"/>
      <c r="L70" s="8"/>
      <c r="M70" s="8"/>
      <c r="N70" s="8"/>
      <c r="O70" s="8"/>
      <c r="P70" s="8"/>
      <c r="Q70" s="8"/>
      <c r="R70" s="8"/>
      <c r="S70" s="8"/>
      <c r="T70" s="8"/>
      <c r="U70" s="8"/>
    </row>
    <row r="71" spans="1:21" ht="13.5" customHeight="1" x14ac:dyDescent="0.3">
      <c r="A71" s="8"/>
      <c r="B71" s="8"/>
      <c r="C71" s="8"/>
      <c r="D71" s="8"/>
      <c r="E71" s="8"/>
      <c r="F71" s="8"/>
      <c r="G71" s="8"/>
      <c r="H71" s="8"/>
      <c r="I71" s="8"/>
      <c r="J71" s="8"/>
      <c r="K71" s="8"/>
      <c r="L71" s="8"/>
      <c r="M71" s="8"/>
      <c r="N71" s="8"/>
      <c r="O71" s="8"/>
      <c r="P71" s="8"/>
      <c r="Q71" s="8"/>
      <c r="R71" s="8"/>
      <c r="S71" s="8"/>
      <c r="T71" s="8"/>
      <c r="U71" s="8"/>
    </row>
    <row r="72" spans="1:21" ht="13.5" customHeight="1" x14ac:dyDescent="0.3">
      <c r="A72" s="8"/>
      <c r="B72" s="8"/>
      <c r="C72" s="8"/>
      <c r="D72" s="8"/>
      <c r="E72" s="8"/>
      <c r="F72" s="8"/>
      <c r="G72" s="8"/>
      <c r="H72" s="8"/>
      <c r="I72" s="8"/>
      <c r="J72" s="8"/>
      <c r="K72" s="8"/>
      <c r="L72" s="8"/>
      <c r="M72" s="8"/>
      <c r="N72" s="8"/>
      <c r="O72" s="8"/>
      <c r="P72" s="8"/>
      <c r="Q72" s="8"/>
      <c r="R72" s="8"/>
      <c r="S72" s="8"/>
      <c r="T72" s="8"/>
      <c r="U72" s="8"/>
    </row>
    <row r="73" spans="1:21" ht="13.5" customHeight="1" x14ac:dyDescent="0.3">
      <c r="A73" s="8"/>
      <c r="B73" s="8"/>
      <c r="C73" s="8"/>
      <c r="D73" s="8"/>
      <c r="E73" s="8"/>
      <c r="F73" s="8"/>
      <c r="G73" s="8"/>
      <c r="H73" s="8"/>
      <c r="I73" s="8"/>
      <c r="J73" s="8"/>
      <c r="K73" s="8"/>
      <c r="L73" s="8"/>
      <c r="M73" s="8"/>
      <c r="N73" s="8"/>
      <c r="O73" s="8"/>
      <c r="P73" s="8"/>
      <c r="Q73" s="8"/>
      <c r="R73" s="8"/>
      <c r="S73" s="8"/>
      <c r="T73" s="8"/>
      <c r="U73" s="8"/>
    </row>
    <row r="74" spans="1:21" ht="13.5" customHeight="1" x14ac:dyDescent="0.3">
      <c r="A74" s="33" t="s">
        <v>32</v>
      </c>
      <c r="B74" s="34"/>
      <c r="C74" s="8"/>
      <c r="D74" s="8"/>
      <c r="E74" s="8"/>
      <c r="F74" s="8"/>
      <c r="G74" s="8"/>
      <c r="H74" s="8"/>
      <c r="I74" s="8"/>
      <c r="J74" s="8"/>
      <c r="K74" s="8"/>
      <c r="L74" s="8"/>
      <c r="M74" s="8"/>
      <c r="N74" s="8"/>
      <c r="O74" s="8"/>
      <c r="P74" s="8"/>
      <c r="Q74" s="8"/>
      <c r="R74" s="8"/>
      <c r="S74" s="8"/>
      <c r="T74" s="8"/>
      <c r="U74" s="8"/>
    </row>
    <row r="75" spans="1:21" ht="13.5" customHeight="1" x14ac:dyDescent="0.3">
      <c r="A75" s="8"/>
      <c r="B75" s="34"/>
      <c r="C75" s="8"/>
      <c r="D75" s="8"/>
      <c r="E75" s="8"/>
      <c r="F75" s="8"/>
      <c r="G75" s="8"/>
      <c r="H75" s="8"/>
      <c r="I75" s="8"/>
      <c r="J75" s="8"/>
      <c r="K75" s="8"/>
      <c r="L75" s="8"/>
      <c r="M75" s="8"/>
      <c r="N75" s="8"/>
      <c r="O75" s="8"/>
      <c r="P75" s="8"/>
      <c r="Q75" s="8"/>
      <c r="R75" s="8"/>
      <c r="S75" s="8"/>
      <c r="T75" s="8"/>
      <c r="U75" s="8"/>
    </row>
    <row r="76" spans="1:21" ht="13.5" customHeight="1" x14ac:dyDescent="0.3">
      <c r="A76" s="8"/>
      <c r="B76" s="34"/>
      <c r="C76" s="8"/>
      <c r="D76" s="8"/>
      <c r="E76" s="8"/>
      <c r="F76" s="8"/>
      <c r="G76" s="8"/>
      <c r="H76" s="8"/>
      <c r="I76" s="8"/>
      <c r="J76" s="8"/>
      <c r="K76" s="8"/>
      <c r="L76" s="8"/>
      <c r="M76" s="8"/>
      <c r="N76" s="8"/>
      <c r="O76" s="8"/>
      <c r="P76" s="8"/>
      <c r="Q76" s="8"/>
      <c r="R76" s="8"/>
      <c r="S76" s="8"/>
      <c r="T76" s="8"/>
      <c r="U76" s="8"/>
    </row>
    <row r="77" spans="1:21" ht="15.75" customHeight="1" x14ac:dyDescent="0.3">
      <c r="A77" s="8"/>
      <c r="B77" s="34"/>
      <c r="C77" s="8"/>
      <c r="D77" s="8"/>
      <c r="E77" s="8"/>
      <c r="F77" s="8"/>
      <c r="G77" s="8"/>
      <c r="H77" s="8"/>
      <c r="I77" s="8"/>
      <c r="J77" s="8"/>
      <c r="K77" s="8"/>
      <c r="L77" s="8"/>
      <c r="M77" s="8"/>
      <c r="N77" s="8"/>
      <c r="O77" s="8"/>
      <c r="P77" s="8"/>
      <c r="Q77" s="8"/>
      <c r="R77" s="8"/>
      <c r="S77" s="8"/>
      <c r="T77" s="8"/>
      <c r="U77" s="8"/>
    </row>
    <row r="78" spans="1:21" ht="13.5" customHeight="1" x14ac:dyDescent="0.3">
      <c r="A78" s="8"/>
      <c r="B78" s="8"/>
      <c r="C78" s="8"/>
      <c r="D78" s="8"/>
      <c r="E78" s="8"/>
      <c r="F78" s="8"/>
      <c r="G78" s="8"/>
      <c r="H78" s="8"/>
      <c r="I78" s="8"/>
      <c r="J78" s="8"/>
      <c r="K78" s="8"/>
      <c r="L78" s="8"/>
      <c r="M78" s="8"/>
      <c r="N78" s="8"/>
      <c r="O78" s="8"/>
      <c r="P78" s="8"/>
      <c r="Q78" s="8"/>
      <c r="R78" s="8"/>
      <c r="S78" s="8"/>
      <c r="T78" s="8"/>
      <c r="U78" s="8"/>
    </row>
    <row r="79" spans="1:21" ht="13.5" customHeight="1" x14ac:dyDescent="0.3">
      <c r="A79" s="8"/>
      <c r="B79" s="8"/>
      <c r="C79" s="8"/>
      <c r="D79" s="8"/>
      <c r="E79" s="8"/>
      <c r="F79" s="8"/>
      <c r="G79" s="8"/>
      <c r="H79" s="8"/>
      <c r="I79" s="8"/>
      <c r="J79" s="8"/>
      <c r="K79" s="8"/>
      <c r="L79" s="8"/>
      <c r="M79" s="8"/>
      <c r="N79" s="8"/>
      <c r="O79" s="8"/>
      <c r="P79" s="8"/>
      <c r="Q79" s="8"/>
      <c r="R79" s="8"/>
      <c r="S79" s="8"/>
      <c r="T79" s="8"/>
      <c r="U79" s="8"/>
    </row>
    <row r="80" spans="1:21" ht="13.5" customHeight="1" x14ac:dyDescent="0.3">
      <c r="A80" s="8"/>
      <c r="B80" s="8"/>
      <c r="C80" s="8"/>
      <c r="D80" s="8"/>
      <c r="E80" s="8"/>
      <c r="F80" s="8"/>
      <c r="G80" s="8"/>
      <c r="H80" s="8"/>
      <c r="I80" s="8"/>
      <c r="J80" s="8"/>
      <c r="K80" s="8"/>
      <c r="L80" s="8"/>
      <c r="M80" s="8"/>
      <c r="N80" s="8"/>
      <c r="O80" s="8"/>
      <c r="P80" s="8"/>
      <c r="Q80" s="8"/>
      <c r="R80" s="8"/>
      <c r="S80" s="8"/>
      <c r="T80" s="8"/>
      <c r="U80" s="8"/>
    </row>
    <row r="81" spans="1:21" ht="13.5" customHeight="1" x14ac:dyDescent="0.3">
      <c r="A81" s="8"/>
      <c r="B81" s="8"/>
      <c r="C81" s="8"/>
      <c r="D81" s="8"/>
      <c r="E81" s="8"/>
      <c r="F81" s="8"/>
      <c r="G81" s="8"/>
      <c r="H81" s="8"/>
      <c r="I81" s="8"/>
      <c r="J81" s="8"/>
      <c r="K81" s="8"/>
      <c r="L81" s="8"/>
      <c r="M81" s="8"/>
      <c r="N81" s="8"/>
      <c r="O81" s="8"/>
      <c r="P81" s="8"/>
      <c r="Q81" s="8"/>
      <c r="R81" s="8"/>
      <c r="S81" s="8"/>
      <c r="T81" s="8"/>
      <c r="U81" s="8"/>
    </row>
    <row r="82" spans="1:21" ht="13.5" customHeight="1" x14ac:dyDescent="0.3">
      <c r="A82" s="8"/>
      <c r="B82" s="8"/>
      <c r="C82" s="8"/>
      <c r="D82" s="8"/>
      <c r="E82" s="8"/>
      <c r="F82" s="8"/>
      <c r="G82" s="8"/>
      <c r="H82" s="8"/>
      <c r="I82" s="8"/>
      <c r="J82" s="8"/>
      <c r="K82" s="8"/>
      <c r="L82" s="8"/>
      <c r="M82" s="8"/>
      <c r="N82" s="8"/>
      <c r="O82" s="8"/>
      <c r="P82" s="8"/>
      <c r="Q82" s="8"/>
      <c r="R82" s="8"/>
      <c r="S82" s="8"/>
      <c r="T82" s="8"/>
      <c r="U82" s="8"/>
    </row>
    <row r="83" spans="1:21" ht="13.5" customHeight="1" x14ac:dyDescent="0.3">
      <c r="A83" s="8"/>
      <c r="B83" s="8"/>
      <c r="C83" s="8"/>
      <c r="D83" s="8"/>
      <c r="E83" s="8"/>
      <c r="F83" s="8"/>
      <c r="G83" s="8"/>
      <c r="H83" s="8"/>
      <c r="I83" s="8"/>
      <c r="J83" s="8"/>
      <c r="K83" s="8"/>
      <c r="L83" s="8"/>
      <c r="M83" s="8"/>
      <c r="N83" s="8"/>
      <c r="O83" s="8"/>
      <c r="P83" s="8"/>
      <c r="Q83" s="8"/>
      <c r="R83" s="8"/>
      <c r="S83" s="8"/>
      <c r="T83" s="8"/>
      <c r="U83" s="8"/>
    </row>
    <row r="84" spans="1:21" ht="13.5" customHeight="1" x14ac:dyDescent="0.3">
      <c r="A84" s="8"/>
      <c r="B84" s="8"/>
      <c r="C84" s="8"/>
      <c r="D84" s="8"/>
      <c r="E84" s="8"/>
      <c r="F84" s="8"/>
      <c r="G84" s="8"/>
      <c r="H84" s="8"/>
      <c r="I84" s="8"/>
      <c r="J84" s="8"/>
      <c r="K84" s="8"/>
      <c r="L84" s="8"/>
      <c r="M84" s="8"/>
      <c r="N84" s="8"/>
      <c r="O84" s="8"/>
      <c r="P84" s="8"/>
      <c r="Q84" s="8"/>
      <c r="R84" s="8"/>
      <c r="S84" s="8"/>
      <c r="T84" s="8"/>
      <c r="U84" s="8"/>
    </row>
    <row r="85" spans="1:21" ht="13.5" customHeight="1" x14ac:dyDescent="0.3">
      <c r="A85" s="8"/>
      <c r="B85" s="8"/>
      <c r="C85" s="8"/>
      <c r="D85" s="8"/>
      <c r="E85" s="8"/>
      <c r="F85" s="8"/>
      <c r="G85" s="8"/>
      <c r="H85" s="8"/>
      <c r="I85" s="8"/>
      <c r="J85" s="8"/>
      <c r="K85" s="8"/>
      <c r="L85" s="8"/>
      <c r="M85" s="8"/>
      <c r="N85" s="8"/>
      <c r="O85" s="8"/>
      <c r="P85" s="8"/>
      <c r="Q85" s="8"/>
      <c r="R85" s="8"/>
      <c r="S85" s="8"/>
      <c r="T85" s="8"/>
      <c r="U85" s="8"/>
    </row>
    <row r="86" spans="1:21" ht="13.5" customHeight="1" x14ac:dyDescent="0.3">
      <c r="A86" s="8"/>
      <c r="B86" s="8"/>
      <c r="C86" s="8"/>
      <c r="D86" s="8"/>
      <c r="E86" s="8"/>
      <c r="F86" s="8"/>
      <c r="G86" s="8"/>
      <c r="H86" s="8"/>
      <c r="I86" s="8"/>
      <c r="J86" s="8"/>
      <c r="K86" s="8"/>
      <c r="L86" s="8"/>
      <c r="M86" s="8"/>
      <c r="N86" s="8"/>
      <c r="O86" s="8"/>
      <c r="P86" s="8"/>
      <c r="Q86" s="8"/>
      <c r="R86" s="8"/>
      <c r="S86" s="8"/>
      <c r="T86" s="8"/>
      <c r="U86" s="8"/>
    </row>
    <row r="87" spans="1:21" ht="13.5" customHeight="1" x14ac:dyDescent="0.3">
      <c r="A87" s="8"/>
      <c r="B87" s="8"/>
      <c r="C87" s="8"/>
      <c r="D87" s="8"/>
      <c r="E87" s="8"/>
      <c r="F87" s="8"/>
      <c r="G87" s="8"/>
      <c r="H87" s="8"/>
      <c r="I87" s="8"/>
      <c r="J87" s="8"/>
      <c r="K87" s="8"/>
      <c r="L87" s="8"/>
      <c r="M87" s="8"/>
      <c r="N87" s="8"/>
      <c r="O87" s="8"/>
      <c r="P87" s="8"/>
      <c r="Q87" s="8"/>
      <c r="R87" s="8"/>
      <c r="S87" s="8"/>
      <c r="T87" s="8"/>
      <c r="U87" s="8"/>
    </row>
    <row r="88" spans="1:21" ht="13.5" customHeight="1" x14ac:dyDescent="0.3">
      <c r="A88" s="8"/>
      <c r="B88" s="8"/>
      <c r="C88" s="8"/>
      <c r="D88" s="8"/>
      <c r="E88" s="8"/>
      <c r="F88" s="8"/>
      <c r="G88" s="8"/>
      <c r="H88" s="8"/>
      <c r="I88" s="8"/>
      <c r="J88" s="8"/>
      <c r="K88" s="8"/>
      <c r="L88" s="8"/>
      <c r="M88" s="8"/>
      <c r="N88" s="8"/>
      <c r="O88" s="8"/>
      <c r="P88" s="8"/>
      <c r="Q88" s="8"/>
      <c r="R88" s="8"/>
      <c r="S88" s="8"/>
      <c r="T88" s="8"/>
      <c r="U88" s="8"/>
    </row>
    <row r="89" spans="1:21" ht="13.5" customHeight="1" x14ac:dyDescent="0.3">
      <c r="A89" s="8"/>
      <c r="B89" s="8"/>
      <c r="C89" s="8"/>
      <c r="D89" s="8"/>
      <c r="E89" s="8"/>
      <c r="F89" s="8"/>
      <c r="G89" s="8"/>
      <c r="H89" s="8"/>
      <c r="I89" s="8"/>
      <c r="J89" s="8"/>
      <c r="K89" s="8"/>
      <c r="L89" s="8"/>
      <c r="M89" s="8"/>
      <c r="N89" s="8"/>
      <c r="O89" s="8"/>
      <c r="P89" s="8"/>
      <c r="Q89" s="8"/>
      <c r="R89" s="8"/>
      <c r="S89" s="8"/>
      <c r="T89" s="8"/>
      <c r="U89" s="8"/>
    </row>
    <row r="90" spans="1:21" ht="15.75" customHeight="1" x14ac:dyDescent="0.3">
      <c r="A90" s="3"/>
      <c r="B90" s="3"/>
      <c r="C90" s="3"/>
      <c r="D90" s="3"/>
      <c r="E90" s="3"/>
      <c r="F90" s="3"/>
      <c r="G90" s="3"/>
      <c r="H90" s="3"/>
      <c r="I90" s="3"/>
      <c r="J90" s="3"/>
      <c r="K90" s="3"/>
      <c r="L90" s="3"/>
      <c r="M90" s="3"/>
      <c r="N90" s="3"/>
      <c r="O90" s="3"/>
      <c r="P90" s="3"/>
      <c r="Q90" s="3"/>
      <c r="R90" s="3"/>
      <c r="S90" s="3"/>
      <c r="T90" s="3"/>
      <c r="U90" s="3"/>
    </row>
    <row r="91" spans="1:21" ht="16.5" customHeight="1" x14ac:dyDescent="0.3">
      <c r="A91" s="9"/>
      <c r="B91" s="9"/>
      <c r="C91" s="9"/>
      <c r="D91" s="9"/>
      <c r="E91" s="9"/>
      <c r="F91" s="9"/>
      <c r="G91" s="9"/>
      <c r="H91" s="9"/>
      <c r="I91" s="9"/>
      <c r="J91" s="9"/>
      <c r="K91" s="9"/>
      <c r="L91" s="9"/>
      <c r="M91" s="9"/>
      <c r="N91" s="9"/>
      <c r="O91" s="9"/>
      <c r="P91" s="9"/>
      <c r="Q91" s="9"/>
      <c r="R91" s="9"/>
      <c r="S91" s="9"/>
      <c r="T91" s="9"/>
      <c r="U91" s="9"/>
    </row>
    <row r="92" spans="1:21" ht="15.75" customHeight="1" x14ac:dyDescent="0.3">
      <c r="A92" s="8"/>
      <c r="B92" s="8"/>
      <c r="C92" s="8"/>
      <c r="D92" s="8"/>
      <c r="E92" s="8"/>
      <c r="F92" s="8"/>
      <c r="G92" s="8"/>
      <c r="H92" s="8"/>
      <c r="I92" s="8"/>
      <c r="J92" s="8"/>
      <c r="K92" s="8"/>
      <c r="L92" s="8"/>
      <c r="M92" s="8"/>
      <c r="N92" s="8"/>
      <c r="O92" s="8"/>
      <c r="P92" s="8"/>
      <c r="Q92" s="8"/>
      <c r="R92" s="8"/>
      <c r="S92" s="8"/>
      <c r="T92" s="8"/>
      <c r="U92" s="8"/>
    </row>
    <row r="93" spans="1:21" ht="15.75" customHeight="1" x14ac:dyDescent="0.3">
      <c r="A93" s="8"/>
      <c r="B93" s="8"/>
      <c r="C93" s="8"/>
      <c r="D93" s="8"/>
      <c r="E93" s="8"/>
      <c r="F93" s="8"/>
      <c r="G93" s="8"/>
      <c r="H93" s="8"/>
      <c r="I93" s="8"/>
      <c r="J93" s="8"/>
      <c r="K93" s="8"/>
      <c r="L93" s="8"/>
      <c r="M93" s="8"/>
      <c r="N93" s="8"/>
      <c r="O93" s="8"/>
      <c r="P93" s="8"/>
      <c r="Q93" s="8"/>
      <c r="R93" s="8"/>
      <c r="S93" s="8"/>
      <c r="T93" s="8"/>
      <c r="U93" s="8"/>
    </row>
    <row r="94" spans="1:21" ht="15.75" customHeight="1" x14ac:dyDescent="0.3">
      <c r="A94" s="8"/>
      <c r="B94" s="8"/>
      <c r="C94" s="8"/>
      <c r="D94" s="8"/>
      <c r="E94" s="8"/>
      <c r="F94" s="8"/>
      <c r="G94" s="8"/>
      <c r="H94" s="8"/>
      <c r="I94" s="8"/>
      <c r="J94" s="8"/>
      <c r="K94" s="8"/>
      <c r="L94" s="8"/>
      <c r="M94" s="8"/>
      <c r="N94" s="8"/>
      <c r="O94" s="8"/>
      <c r="P94" s="8"/>
      <c r="Q94" s="8"/>
      <c r="R94" s="8"/>
      <c r="S94" s="8"/>
      <c r="T94" s="8"/>
      <c r="U94" s="8"/>
    </row>
    <row r="95" spans="1:21" ht="15.75" customHeight="1" x14ac:dyDescent="0.3">
      <c r="A95" s="8"/>
      <c r="B95" s="8"/>
      <c r="C95" s="8"/>
      <c r="D95" s="8"/>
      <c r="E95" s="8"/>
      <c r="F95" s="8"/>
      <c r="G95" s="8"/>
      <c r="H95" s="8"/>
      <c r="I95" s="8"/>
      <c r="J95" s="8"/>
      <c r="K95" s="8"/>
      <c r="L95" s="8"/>
      <c r="M95" s="8"/>
      <c r="N95" s="8"/>
      <c r="O95" s="8"/>
      <c r="P95" s="8"/>
      <c r="Q95" s="8"/>
      <c r="R95" s="8"/>
      <c r="S95" s="8"/>
      <c r="T95" s="8"/>
      <c r="U95" s="8"/>
    </row>
    <row r="96" spans="1:21" ht="15.75" customHeight="1" x14ac:dyDescent="0.3">
      <c r="A96" s="8"/>
      <c r="B96" s="8"/>
      <c r="C96" s="8"/>
      <c r="D96" s="8"/>
      <c r="E96" s="8"/>
      <c r="F96" s="8"/>
      <c r="G96" s="8"/>
      <c r="H96" s="8"/>
      <c r="I96" s="8"/>
      <c r="J96" s="8"/>
      <c r="K96" s="8"/>
      <c r="L96" s="8"/>
      <c r="M96" s="8"/>
      <c r="N96" s="8"/>
      <c r="O96" s="8"/>
      <c r="P96" s="8"/>
      <c r="Q96" s="8"/>
      <c r="R96" s="8"/>
      <c r="S96" s="8"/>
      <c r="T96" s="8"/>
      <c r="U96" s="8"/>
    </row>
    <row r="97" spans="1:21" ht="15.75" customHeight="1" x14ac:dyDescent="0.3">
      <c r="A97" s="8"/>
      <c r="B97" s="8"/>
      <c r="C97" s="8"/>
      <c r="D97" s="8"/>
      <c r="E97" s="8"/>
      <c r="F97" s="8"/>
      <c r="G97" s="8"/>
      <c r="H97" s="8"/>
      <c r="I97" s="8"/>
      <c r="J97" s="8"/>
      <c r="K97" s="8"/>
      <c r="L97" s="8"/>
      <c r="M97" s="8"/>
      <c r="N97" s="8"/>
      <c r="O97" s="8"/>
      <c r="P97" s="8"/>
      <c r="Q97" s="8"/>
      <c r="R97" s="8"/>
      <c r="S97" s="8"/>
      <c r="T97" s="8"/>
      <c r="U97" s="8"/>
    </row>
    <row r="98" spans="1:21" ht="15.75" customHeight="1" x14ac:dyDescent="0.3">
      <c r="A98" s="8"/>
      <c r="B98" s="8"/>
      <c r="C98" s="8"/>
      <c r="D98" s="8"/>
      <c r="E98" s="8"/>
      <c r="F98" s="8"/>
      <c r="G98" s="8"/>
      <c r="H98" s="8"/>
      <c r="I98" s="8"/>
      <c r="J98" s="8"/>
      <c r="K98" s="8"/>
      <c r="L98" s="8"/>
      <c r="M98" s="8"/>
      <c r="N98" s="8"/>
      <c r="O98" s="8"/>
      <c r="P98" s="8"/>
      <c r="Q98" s="8"/>
      <c r="R98" s="8"/>
      <c r="S98" s="8"/>
      <c r="T98" s="8"/>
      <c r="U98" s="8"/>
    </row>
    <row r="99" spans="1:21" ht="15.75" customHeight="1" x14ac:dyDescent="0.3">
      <c r="A99" s="8"/>
      <c r="B99" s="8"/>
      <c r="C99" s="8"/>
      <c r="D99" s="8"/>
      <c r="E99" s="8"/>
      <c r="F99" s="8"/>
      <c r="G99" s="8"/>
      <c r="H99" s="8"/>
      <c r="I99" s="8"/>
      <c r="J99" s="8"/>
      <c r="K99" s="8"/>
      <c r="L99" s="8"/>
      <c r="M99" s="8"/>
      <c r="N99" s="8"/>
      <c r="O99" s="8"/>
      <c r="P99" s="8"/>
      <c r="Q99" s="8"/>
      <c r="R99" s="8"/>
      <c r="S99" s="8"/>
      <c r="T99" s="8"/>
      <c r="U99" s="8"/>
    </row>
    <row r="100" spans="1:21" ht="15.75" customHeight="1" x14ac:dyDescent="0.3">
      <c r="A100" s="8"/>
      <c r="B100" s="8"/>
      <c r="C100" s="8"/>
      <c r="D100" s="8"/>
      <c r="E100" s="8"/>
      <c r="F100" s="8"/>
      <c r="G100" s="8"/>
      <c r="H100" s="8"/>
      <c r="I100" s="8"/>
      <c r="J100" s="8"/>
      <c r="K100" s="8"/>
      <c r="L100" s="8"/>
      <c r="M100" s="8"/>
      <c r="N100" s="8"/>
      <c r="O100" s="8"/>
      <c r="P100" s="8"/>
      <c r="Q100" s="8"/>
      <c r="R100" s="8"/>
      <c r="S100" s="8"/>
      <c r="T100" s="8"/>
      <c r="U100" s="8"/>
    </row>
    <row r="101" spans="1:21" ht="15.75" customHeight="1" x14ac:dyDescent="0.3">
      <c r="A101" s="8"/>
      <c r="B101" s="8"/>
      <c r="C101" s="8"/>
      <c r="D101" s="8"/>
      <c r="E101" s="8"/>
      <c r="F101" s="8"/>
      <c r="G101" s="8"/>
      <c r="H101" s="8"/>
      <c r="I101" s="8"/>
      <c r="J101" s="8"/>
      <c r="K101" s="8"/>
      <c r="L101" s="8"/>
      <c r="M101" s="8"/>
      <c r="N101" s="8"/>
      <c r="O101" s="8"/>
      <c r="P101" s="8"/>
      <c r="Q101" s="8"/>
      <c r="R101" s="8"/>
      <c r="S101" s="8"/>
      <c r="T101" s="8"/>
      <c r="U101" s="8"/>
    </row>
    <row r="102" spans="1:21" ht="15.75" customHeight="1" x14ac:dyDescent="0.3">
      <c r="A102" s="8"/>
      <c r="B102" s="8"/>
      <c r="C102" s="8"/>
      <c r="D102" s="8"/>
      <c r="E102" s="8"/>
      <c r="F102" s="8"/>
      <c r="G102" s="8"/>
      <c r="H102" s="8"/>
      <c r="I102" s="8"/>
      <c r="J102" s="8"/>
      <c r="K102" s="8"/>
      <c r="L102" s="8"/>
      <c r="M102" s="8"/>
      <c r="N102" s="8"/>
      <c r="O102" s="8"/>
      <c r="P102" s="8"/>
      <c r="Q102" s="8"/>
      <c r="R102" s="8"/>
      <c r="S102" s="8"/>
      <c r="T102" s="8"/>
      <c r="U102" s="8"/>
    </row>
    <row r="103" spans="1:21" ht="15.75" customHeight="1" x14ac:dyDescent="0.3">
      <c r="A103" s="8"/>
      <c r="B103" s="8"/>
      <c r="C103" s="8"/>
      <c r="D103" s="8"/>
      <c r="E103" s="8"/>
      <c r="F103" s="8"/>
      <c r="G103" s="8"/>
      <c r="H103" s="8"/>
      <c r="I103" s="8"/>
      <c r="J103" s="8"/>
      <c r="K103" s="8"/>
      <c r="L103" s="8"/>
      <c r="M103" s="8"/>
      <c r="N103" s="8"/>
      <c r="O103" s="8"/>
      <c r="P103" s="8"/>
      <c r="Q103" s="8"/>
      <c r="R103" s="8"/>
      <c r="S103" s="8"/>
      <c r="T103" s="8"/>
      <c r="U103" s="8"/>
    </row>
    <row r="104" spans="1:21" ht="15.75" customHeight="1" x14ac:dyDescent="0.3">
      <c r="A104" s="8"/>
      <c r="B104" s="8"/>
      <c r="C104" s="8"/>
      <c r="D104" s="8"/>
      <c r="E104" s="8"/>
      <c r="F104" s="8"/>
      <c r="G104" s="8"/>
      <c r="H104" s="8"/>
      <c r="I104" s="8"/>
      <c r="J104" s="8"/>
      <c r="K104" s="8"/>
      <c r="L104" s="8"/>
      <c r="M104" s="8"/>
      <c r="N104" s="8"/>
      <c r="O104" s="8"/>
      <c r="P104" s="8"/>
      <c r="Q104" s="8"/>
      <c r="R104" s="8"/>
      <c r="S104" s="8"/>
      <c r="T104" s="8"/>
      <c r="U104" s="8"/>
    </row>
    <row r="105" spans="1:21" ht="15.75" customHeight="1" x14ac:dyDescent="0.3">
      <c r="A105" s="8"/>
      <c r="B105" s="8"/>
      <c r="C105" s="8"/>
      <c r="D105" s="8"/>
      <c r="E105" s="8"/>
      <c r="F105" s="8"/>
      <c r="G105" s="8"/>
      <c r="H105" s="8"/>
      <c r="I105" s="8"/>
      <c r="J105" s="8"/>
      <c r="K105" s="8"/>
      <c r="L105" s="8"/>
      <c r="M105" s="8"/>
      <c r="N105" s="8"/>
      <c r="O105" s="8"/>
      <c r="P105" s="8"/>
      <c r="Q105" s="8"/>
      <c r="R105" s="8"/>
      <c r="S105" s="8"/>
      <c r="T105" s="8"/>
      <c r="U105" s="8"/>
    </row>
    <row r="106" spans="1:21" ht="15.75" customHeight="1" x14ac:dyDescent="0.3">
      <c r="A106" s="8"/>
      <c r="B106" s="8"/>
      <c r="C106" s="8"/>
      <c r="D106" s="8"/>
      <c r="E106" s="8"/>
      <c r="F106" s="8"/>
      <c r="G106" s="8"/>
      <c r="H106" s="8"/>
      <c r="I106" s="8"/>
      <c r="J106" s="8"/>
      <c r="K106" s="8"/>
      <c r="L106" s="8"/>
      <c r="M106" s="8"/>
      <c r="N106" s="8"/>
      <c r="O106" s="8"/>
      <c r="P106" s="8"/>
      <c r="Q106" s="8"/>
      <c r="R106" s="8"/>
      <c r="S106" s="8"/>
      <c r="T106" s="8"/>
      <c r="U106" s="8"/>
    </row>
    <row r="107" spans="1:21" ht="15.75" customHeight="1" x14ac:dyDescent="0.3">
      <c r="A107" s="8"/>
      <c r="B107" s="8"/>
      <c r="C107" s="8"/>
      <c r="D107" s="8"/>
      <c r="E107" s="8"/>
      <c r="F107" s="8"/>
      <c r="G107" s="8"/>
      <c r="H107" s="8"/>
      <c r="I107" s="8"/>
      <c r="J107" s="8"/>
      <c r="K107" s="8"/>
      <c r="L107" s="8"/>
      <c r="M107" s="8"/>
      <c r="N107" s="8"/>
      <c r="O107" s="8"/>
      <c r="P107" s="8"/>
      <c r="Q107" s="8"/>
      <c r="R107" s="8"/>
      <c r="S107" s="8"/>
      <c r="T107" s="8"/>
      <c r="U107" s="8"/>
    </row>
    <row r="108" spans="1:21" ht="15.75" customHeight="1" x14ac:dyDescent="0.3">
      <c r="A108" s="8"/>
      <c r="B108" s="8"/>
      <c r="C108" s="8"/>
      <c r="D108" s="8"/>
      <c r="E108" s="8"/>
      <c r="F108" s="8"/>
      <c r="G108" s="8"/>
      <c r="H108" s="8"/>
      <c r="I108" s="8"/>
      <c r="J108" s="8"/>
      <c r="K108" s="8"/>
      <c r="L108" s="8"/>
      <c r="M108" s="8"/>
      <c r="N108" s="8"/>
      <c r="O108" s="8"/>
      <c r="P108" s="8"/>
      <c r="Q108" s="8"/>
      <c r="R108" s="8"/>
      <c r="S108" s="8"/>
      <c r="T108" s="8"/>
      <c r="U108" s="8"/>
    </row>
    <row r="109" spans="1:21" ht="15.75" customHeight="1" x14ac:dyDescent="0.3">
      <c r="A109" s="8"/>
      <c r="B109" s="8"/>
      <c r="C109" s="8"/>
      <c r="D109" s="8"/>
      <c r="E109" s="8"/>
      <c r="F109" s="8"/>
      <c r="G109" s="8"/>
      <c r="H109" s="8"/>
      <c r="I109" s="8"/>
      <c r="J109" s="8"/>
      <c r="K109" s="8"/>
      <c r="L109" s="8"/>
      <c r="M109" s="8"/>
      <c r="N109" s="8"/>
      <c r="O109" s="8"/>
      <c r="P109" s="8"/>
      <c r="Q109" s="8"/>
      <c r="R109" s="8"/>
      <c r="S109" s="8"/>
      <c r="T109" s="8"/>
      <c r="U109" s="8"/>
    </row>
    <row r="110" spans="1:21" ht="15.75" customHeight="1" x14ac:dyDescent="0.3">
      <c r="A110" s="8"/>
      <c r="B110" s="8"/>
      <c r="C110" s="8"/>
      <c r="D110" s="8"/>
      <c r="E110" s="8"/>
      <c r="F110" s="8"/>
      <c r="G110" s="8"/>
      <c r="H110" s="8"/>
      <c r="I110" s="8"/>
      <c r="J110" s="8"/>
      <c r="K110" s="8"/>
      <c r="L110" s="8"/>
      <c r="M110" s="8"/>
      <c r="N110" s="8"/>
      <c r="O110" s="8"/>
      <c r="P110" s="8"/>
      <c r="Q110" s="8"/>
      <c r="R110" s="8"/>
      <c r="S110" s="8"/>
      <c r="T110" s="8"/>
      <c r="U110" s="8"/>
    </row>
    <row r="111" spans="1:21" ht="15.75" customHeight="1" x14ac:dyDescent="0.3">
      <c r="A111" s="8"/>
      <c r="B111" s="8"/>
      <c r="C111" s="8"/>
      <c r="D111" s="8"/>
      <c r="E111" s="8"/>
      <c r="F111" s="8"/>
      <c r="G111" s="8"/>
      <c r="H111" s="8"/>
      <c r="I111" s="8"/>
      <c r="J111" s="8"/>
      <c r="K111" s="8"/>
      <c r="L111" s="8"/>
      <c r="M111" s="8"/>
      <c r="N111" s="8"/>
      <c r="O111" s="8"/>
      <c r="P111" s="8"/>
      <c r="Q111" s="8"/>
      <c r="R111" s="8"/>
      <c r="S111" s="8"/>
      <c r="T111" s="8"/>
      <c r="U111" s="8"/>
    </row>
    <row r="112" spans="1:21" ht="15.75" customHeight="1" x14ac:dyDescent="0.3">
      <c r="A112" s="8"/>
      <c r="B112" s="8"/>
      <c r="C112" s="8"/>
      <c r="D112" s="8"/>
      <c r="E112" s="8"/>
      <c r="F112" s="8"/>
      <c r="G112" s="8"/>
      <c r="H112" s="8"/>
      <c r="I112" s="8"/>
      <c r="J112" s="8"/>
      <c r="K112" s="8"/>
      <c r="L112" s="8"/>
      <c r="M112" s="8"/>
      <c r="N112" s="8"/>
      <c r="O112" s="8"/>
      <c r="P112" s="8"/>
      <c r="Q112" s="8"/>
      <c r="R112" s="8"/>
      <c r="S112" s="8"/>
      <c r="T112" s="8"/>
      <c r="U112" s="8"/>
    </row>
    <row r="113" spans="1:21" ht="15.75" customHeight="1" x14ac:dyDescent="0.3">
      <c r="A113" s="8"/>
      <c r="B113" s="8"/>
      <c r="C113" s="8"/>
      <c r="D113" s="8"/>
      <c r="E113" s="8"/>
      <c r="F113" s="8"/>
      <c r="G113" s="8"/>
      <c r="H113" s="8"/>
      <c r="I113" s="8"/>
      <c r="J113" s="8"/>
      <c r="K113" s="8"/>
      <c r="L113" s="8"/>
      <c r="M113" s="8"/>
      <c r="N113" s="8"/>
      <c r="O113" s="8"/>
      <c r="P113" s="8"/>
      <c r="Q113" s="8"/>
      <c r="R113" s="8"/>
      <c r="S113" s="8"/>
      <c r="T113" s="8"/>
      <c r="U113" s="8"/>
    </row>
    <row r="114" spans="1:21" ht="15.75" customHeight="1" x14ac:dyDescent="0.3">
      <c r="A114" s="8"/>
      <c r="B114" s="8"/>
      <c r="C114" s="8"/>
      <c r="D114" s="8"/>
      <c r="E114" s="8"/>
      <c r="F114" s="8"/>
      <c r="G114" s="8"/>
      <c r="H114" s="8"/>
      <c r="I114" s="8"/>
      <c r="J114" s="8"/>
      <c r="K114" s="8"/>
      <c r="L114" s="8"/>
      <c r="M114" s="8"/>
      <c r="N114" s="8"/>
      <c r="O114" s="8"/>
      <c r="P114" s="8"/>
      <c r="Q114" s="8"/>
      <c r="R114" s="8"/>
      <c r="S114" s="8"/>
      <c r="T114" s="8"/>
      <c r="U114" s="8"/>
    </row>
    <row r="115" spans="1:21" ht="15.75" customHeight="1" x14ac:dyDescent="0.3">
      <c r="A115" s="8"/>
      <c r="B115" s="8"/>
      <c r="C115" s="8"/>
      <c r="D115" s="8"/>
      <c r="E115" s="8"/>
      <c r="F115" s="8"/>
      <c r="G115" s="8"/>
      <c r="H115" s="8"/>
      <c r="I115" s="8"/>
      <c r="J115" s="8"/>
      <c r="K115" s="8"/>
      <c r="L115" s="8"/>
      <c r="M115" s="8"/>
      <c r="N115" s="8"/>
      <c r="O115" s="8"/>
      <c r="P115" s="8"/>
      <c r="Q115" s="8"/>
      <c r="R115" s="8"/>
      <c r="S115" s="8"/>
      <c r="T115" s="8"/>
      <c r="U115" s="8"/>
    </row>
    <row r="116" spans="1:21" ht="15.75" customHeight="1" x14ac:dyDescent="0.3">
      <c r="A116" s="8"/>
      <c r="B116" s="8"/>
      <c r="C116" s="8"/>
      <c r="D116" s="8"/>
      <c r="E116" s="8"/>
      <c r="F116" s="8"/>
      <c r="G116" s="8"/>
      <c r="H116" s="8"/>
      <c r="I116" s="8"/>
      <c r="J116" s="8"/>
      <c r="K116" s="8"/>
      <c r="L116" s="8"/>
      <c r="M116" s="8"/>
      <c r="N116" s="8"/>
      <c r="O116" s="8"/>
      <c r="P116" s="8"/>
      <c r="Q116" s="8"/>
      <c r="R116" s="8"/>
      <c r="S116" s="8"/>
      <c r="T116" s="8"/>
      <c r="U116" s="8"/>
    </row>
    <row r="117" spans="1:21" ht="15.75" customHeight="1" x14ac:dyDescent="0.3">
      <c r="A117" s="8"/>
      <c r="B117" s="8"/>
      <c r="C117" s="8"/>
      <c r="D117" s="8"/>
      <c r="E117" s="8"/>
      <c r="F117" s="8"/>
      <c r="G117" s="8"/>
      <c r="H117" s="8"/>
      <c r="I117" s="8"/>
      <c r="J117" s="8"/>
      <c r="K117" s="8"/>
      <c r="L117" s="8"/>
      <c r="M117" s="8"/>
      <c r="N117" s="8"/>
      <c r="O117" s="8"/>
      <c r="P117" s="8"/>
      <c r="Q117" s="8"/>
      <c r="R117" s="8"/>
      <c r="S117" s="8"/>
      <c r="T117" s="8"/>
      <c r="U117" s="8"/>
    </row>
    <row r="118" spans="1:21" ht="15.75" customHeight="1" x14ac:dyDescent="0.3">
      <c r="A118" s="8"/>
      <c r="B118" s="8"/>
      <c r="C118" s="8"/>
      <c r="D118" s="8"/>
      <c r="E118" s="8"/>
      <c r="F118" s="8"/>
      <c r="G118" s="8"/>
      <c r="H118" s="8"/>
      <c r="I118" s="8"/>
      <c r="J118" s="8"/>
      <c r="K118" s="8"/>
      <c r="L118" s="8"/>
      <c r="M118" s="8"/>
      <c r="N118" s="8"/>
      <c r="O118" s="8"/>
      <c r="P118" s="8"/>
      <c r="Q118" s="8"/>
      <c r="R118" s="8"/>
      <c r="S118" s="8"/>
      <c r="T118" s="8"/>
      <c r="U118" s="8"/>
    </row>
    <row r="119" spans="1:21" ht="15.75" customHeight="1" x14ac:dyDescent="0.3">
      <c r="A119" s="8"/>
      <c r="B119" s="8"/>
      <c r="C119" s="8"/>
      <c r="D119" s="8"/>
      <c r="E119" s="8"/>
      <c r="F119" s="8"/>
      <c r="G119" s="8"/>
      <c r="H119" s="8"/>
      <c r="I119" s="8"/>
      <c r="J119" s="8"/>
      <c r="K119" s="8"/>
      <c r="L119" s="8"/>
      <c r="M119" s="8"/>
      <c r="N119" s="8"/>
      <c r="O119" s="8"/>
      <c r="P119" s="8"/>
      <c r="Q119" s="8"/>
      <c r="R119" s="8"/>
      <c r="S119" s="8"/>
      <c r="T119" s="8"/>
      <c r="U119" s="8"/>
    </row>
    <row r="120" spans="1:21" ht="15.75" customHeight="1" x14ac:dyDescent="0.3">
      <c r="A120" s="8"/>
      <c r="B120" s="8"/>
      <c r="C120" s="8"/>
      <c r="D120" s="8"/>
      <c r="E120" s="8"/>
      <c r="F120" s="8"/>
      <c r="G120" s="8"/>
      <c r="H120" s="8"/>
      <c r="I120" s="8"/>
      <c r="J120" s="8"/>
      <c r="K120" s="8"/>
      <c r="L120" s="8"/>
      <c r="M120" s="8"/>
      <c r="N120" s="8"/>
      <c r="O120" s="8"/>
      <c r="P120" s="8"/>
      <c r="Q120" s="8"/>
      <c r="R120" s="8"/>
      <c r="S120" s="8"/>
      <c r="T120" s="8"/>
      <c r="U120" s="8"/>
    </row>
    <row r="121" spans="1:21" ht="15.75" customHeight="1" x14ac:dyDescent="0.3">
      <c r="A121" s="8"/>
      <c r="B121" s="8"/>
      <c r="C121" s="8"/>
      <c r="D121" s="8"/>
      <c r="E121" s="8"/>
      <c r="F121" s="8"/>
      <c r="G121" s="8"/>
      <c r="H121" s="8"/>
      <c r="I121" s="8"/>
      <c r="J121" s="8"/>
      <c r="K121" s="8"/>
      <c r="L121" s="8"/>
      <c r="M121" s="8"/>
      <c r="N121" s="8"/>
      <c r="O121" s="8"/>
      <c r="P121" s="8"/>
      <c r="Q121" s="8"/>
      <c r="R121" s="8"/>
      <c r="S121" s="8"/>
      <c r="T121" s="8"/>
      <c r="U121" s="8"/>
    </row>
    <row r="122" spans="1:21" ht="15.75" customHeight="1" x14ac:dyDescent="0.3">
      <c r="A122" s="8"/>
      <c r="B122" s="8"/>
      <c r="C122" s="8"/>
      <c r="D122" s="8"/>
      <c r="E122" s="8"/>
      <c r="F122" s="8"/>
      <c r="G122" s="8"/>
      <c r="H122" s="8"/>
      <c r="I122" s="8"/>
      <c r="J122" s="8"/>
      <c r="K122" s="8"/>
      <c r="L122" s="8"/>
      <c r="M122" s="8"/>
      <c r="N122" s="8"/>
      <c r="O122" s="8"/>
      <c r="P122" s="8"/>
      <c r="Q122" s="8"/>
      <c r="R122" s="8"/>
      <c r="S122" s="8"/>
      <c r="T122" s="8"/>
      <c r="U122" s="8"/>
    </row>
    <row r="123" spans="1:21" ht="15.75" customHeight="1" x14ac:dyDescent="0.3">
      <c r="A123" s="8"/>
      <c r="B123" s="8"/>
      <c r="C123" s="8"/>
      <c r="D123" s="8"/>
      <c r="E123" s="8"/>
      <c r="F123" s="8"/>
      <c r="G123" s="8"/>
      <c r="H123" s="8"/>
      <c r="I123" s="8"/>
      <c r="J123" s="8"/>
      <c r="K123" s="8"/>
      <c r="L123" s="8"/>
      <c r="M123" s="8"/>
      <c r="N123" s="8"/>
      <c r="O123" s="8"/>
      <c r="P123" s="8"/>
      <c r="Q123" s="8"/>
      <c r="R123" s="8"/>
      <c r="S123" s="8"/>
      <c r="T123" s="8"/>
      <c r="U123" s="8"/>
    </row>
    <row r="124" spans="1:21" ht="15.75" customHeight="1" x14ac:dyDescent="0.3">
      <c r="A124" s="8"/>
      <c r="B124" s="8"/>
      <c r="C124" s="8"/>
      <c r="D124" s="8"/>
      <c r="E124" s="8"/>
      <c r="F124" s="8"/>
      <c r="G124" s="8"/>
      <c r="H124" s="8"/>
      <c r="I124" s="8"/>
      <c r="J124" s="8"/>
      <c r="K124" s="8"/>
      <c r="L124" s="8"/>
      <c r="M124" s="8"/>
      <c r="N124" s="8"/>
      <c r="O124" s="8"/>
      <c r="P124" s="8"/>
      <c r="Q124" s="8"/>
      <c r="R124" s="8"/>
      <c r="S124" s="8"/>
      <c r="T124" s="8"/>
      <c r="U124" s="8"/>
    </row>
    <row r="125" spans="1:21" ht="15.75" customHeight="1" x14ac:dyDescent="0.3">
      <c r="A125" s="8"/>
      <c r="B125" s="8"/>
      <c r="C125" s="8"/>
      <c r="D125" s="8"/>
      <c r="E125" s="8"/>
      <c r="F125" s="8"/>
      <c r="G125" s="8"/>
      <c r="H125" s="8"/>
      <c r="I125" s="8"/>
      <c r="J125" s="8"/>
      <c r="K125" s="8"/>
      <c r="L125" s="8"/>
      <c r="M125" s="8"/>
      <c r="N125" s="8"/>
      <c r="O125" s="8"/>
      <c r="P125" s="8"/>
      <c r="Q125" s="8"/>
      <c r="R125" s="8"/>
      <c r="S125" s="8"/>
      <c r="T125" s="8"/>
      <c r="U125" s="8"/>
    </row>
    <row r="126" spans="1:21" ht="15.75" customHeight="1" x14ac:dyDescent="0.3">
      <c r="A126" s="8"/>
      <c r="B126" s="8"/>
      <c r="C126" s="8"/>
      <c r="D126" s="8"/>
      <c r="E126" s="8"/>
      <c r="F126" s="8"/>
      <c r="G126" s="8"/>
      <c r="H126" s="8"/>
      <c r="I126" s="8"/>
      <c r="J126" s="8"/>
      <c r="K126" s="8"/>
      <c r="L126" s="8"/>
      <c r="M126" s="8"/>
      <c r="N126" s="8"/>
      <c r="O126" s="8"/>
      <c r="P126" s="8"/>
      <c r="Q126" s="8"/>
      <c r="R126" s="8"/>
      <c r="S126" s="8"/>
      <c r="T126" s="8"/>
      <c r="U126" s="8"/>
    </row>
    <row r="127" spans="1:21" ht="15.75" customHeight="1" x14ac:dyDescent="0.3">
      <c r="A127" s="8"/>
      <c r="B127" s="8"/>
      <c r="C127" s="8"/>
      <c r="D127" s="8"/>
      <c r="E127" s="8"/>
      <c r="F127" s="8"/>
      <c r="G127" s="8"/>
      <c r="H127" s="8"/>
      <c r="I127" s="8"/>
      <c r="J127" s="8"/>
      <c r="K127" s="8"/>
      <c r="L127" s="8"/>
      <c r="M127" s="8"/>
      <c r="N127" s="8"/>
      <c r="O127" s="8"/>
      <c r="P127" s="8"/>
      <c r="Q127" s="8"/>
      <c r="R127" s="8"/>
      <c r="S127" s="8"/>
      <c r="T127" s="8"/>
      <c r="U127" s="8"/>
    </row>
    <row r="128" spans="1:21" ht="15.75" customHeight="1" x14ac:dyDescent="0.3">
      <c r="A128" s="3"/>
      <c r="B128" s="3"/>
      <c r="C128" s="3"/>
      <c r="D128" s="3"/>
      <c r="E128" s="3"/>
      <c r="F128" s="3"/>
      <c r="G128" s="3"/>
      <c r="H128" s="3"/>
      <c r="I128" s="3"/>
      <c r="J128" s="3"/>
      <c r="K128" s="3"/>
      <c r="L128" s="3"/>
      <c r="M128" s="3"/>
      <c r="N128" s="3"/>
      <c r="O128" s="3"/>
      <c r="P128" s="3"/>
      <c r="Q128" s="3"/>
      <c r="R128" s="3"/>
      <c r="S128" s="3"/>
      <c r="T128" s="3"/>
      <c r="U128" s="3"/>
    </row>
    <row r="129" spans="1:21" ht="15.75" customHeight="1" x14ac:dyDescent="0.3">
      <c r="A129" s="3"/>
      <c r="B129" s="3"/>
      <c r="C129" s="3"/>
      <c r="D129" s="3"/>
      <c r="E129" s="3"/>
      <c r="F129" s="3"/>
      <c r="G129" s="3"/>
      <c r="H129" s="3"/>
      <c r="I129" s="3"/>
      <c r="J129" s="3"/>
      <c r="K129" s="3"/>
      <c r="L129" s="3"/>
      <c r="M129" s="3"/>
      <c r="N129" s="3"/>
      <c r="O129" s="3"/>
      <c r="P129" s="3"/>
      <c r="Q129" s="3"/>
      <c r="R129" s="3"/>
      <c r="S129" s="3"/>
      <c r="T129" s="3"/>
      <c r="U129" s="3"/>
    </row>
    <row r="130" spans="1:21" ht="15.75" customHeight="1" x14ac:dyDescent="0.3">
      <c r="A130" s="3"/>
      <c r="B130" s="3"/>
      <c r="C130" s="3"/>
      <c r="D130" s="3"/>
      <c r="E130" s="3"/>
      <c r="F130" s="3"/>
      <c r="G130" s="3"/>
      <c r="H130" s="3"/>
      <c r="I130" s="3"/>
      <c r="J130" s="3"/>
      <c r="K130" s="3"/>
      <c r="L130" s="3"/>
      <c r="M130" s="3"/>
      <c r="N130" s="3"/>
      <c r="O130" s="3"/>
      <c r="P130" s="3"/>
      <c r="Q130" s="3"/>
      <c r="R130" s="3"/>
      <c r="S130" s="3"/>
      <c r="T130" s="3"/>
      <c r="U130" s="3"/>
    </row>
    <row r="131" spans="1:21" ht="15.75" customHeight="1" x14ac:dyDescent="0.3">
      <c r="A131" s="3"/>
      <c r="B131" s="3"/>
      <c r="C131" s="3"/>
      <c r="D131" s="3"/>
      <c r="E131" s="3"/>
      <c r="F131" s="3"/>
      <c r="G131" s="3"/>
      <c r="H131" s="3"/>
      <c r="I131" s="3"/>
      <c r="J131" s="3"/>
      <c r="K131" s="3"/>
      <c r="L131" s="3"/>
      <c r="M131" s="3"/>
      <c r="N131" s="3"/>
      <c r="O131" s="3"/>
      <c r="P131" s="3"/>
      <c r="Q131" s="3"/>
      <c r="R131" s="3"/>
      <c r="S131" s="3"/>
      <c r="T131" s="3"/>
      <c r="U131" s="3"/>
    </row>
    <row r="132" spans="1:21" ht="15.75" customHeight="1" x14ac:dyDescent="0.3">
      <c r="A132" s="3"/>
      <c r="B132" s="3"/>
      <c r="C132" s="3"/>
      <c r="D132" s="3"/>
      <c r="E132" s="3"/>
      <c r="F132" s="3"/>
      <c r="G132" s="3"/>
      <c r="H132" s="3"/>
      <c r="I132" s="3"/>
      <c r="J132" s="3"/>
      <c r="K132" s="3"/>
      <c r="L132" s="3"/>
      <c r="M132" s="3"/>
      <c r="N132" s="3"/>
      <c r="O132" s="3"/>
      <c r="P132" s="3"/>
      <c r="Q132" s="3"/>
      <c r="R132" s="3"/>
      <c r="S132" s="3"/>
      <c r="T132" s="3"/>
      <c r="U132" s="3"/>
    </row>
    <row r="133" spans="1:21" ht="15.75" customHeight="1" x14ac:dyDescent="0.3">
      <c r="A133" s="3"/>
      <c r="B133" s="3"/>
      <c r="C133" s="3"/>
      <c r="D133" s="3"/>
      <c r="E133" s="3"/>
      <c r="F133" s="3"/>
      <c r="G133" s="3"/>
      <c r="H133" s="3"/>
      <c r="I133" s="3"/>
      <c r="J133" s="3"/>
      <c r="K133" s="3"/>
      <c r="L133" s="3"/>
      <c r="M133" s="3"/>
      <c r="N133" s="3"/>
      <c r="O133" s="3"/>
      <c r="P133" s="3"/>
      <c r="Q133" s="3"/>
      <c r="R133" s="3"/>
      <c r="S133" s="3"/>
      <c r="T133" s="3"/>
      <c r="U133" s="3"/>
    </row>
    <row r="134" spans="1:21" ht="15.75" customHeight="1" x14ac:dyDescent="0.3">
      <c r="A134" s="3"/>
      <c r="B134" s="3"/>
      <c r="C134" s="3"/>
      <c r="D134" s="3"/>
      <c r="E134" s="3"/>
      <c r="F134" s="3"/>
      <c r="G134" s="3"/>
      <c r="H134" s="3"/>
      <c r="I134" s="3"/>
      <c r="J134" s="3"/>
      <c r="K134" s="3"/>
      <c r="L134" s="3"/>
      <c r="M134" s="3"/>
      <c r="N134" s="3"/>
      <c r="O134" s="3"/>
      <c r="P134" s="3"/>
      <c r="Q134" s="3"/>
      <c r="R134" s="3"/>
      <c r="S134" s="3"/>
      <c r="T134" s="3"/>
      <c r="U134" s="3"/>
    </row>
    <row r="135" spans="1:21" ht="15.75" customHeight="1" x14ac:dyDescent="0.3">
      <c r="A135" s="3"/>
      <c r="B135" s="3"/>
      <c r="C135" s="3"/>
      <c r="D135" s="3"/>
      <c r="E135" s="3"/>
      <c r="F135" s="3"/>
      <c r="G135" s="3"/>
      <c r="H135" s="3"/>
      <c r="I135" s="3"/>
      <c r="J135" s="3"/>
      <c r="K135" s="3"/>
      <c r="L135" s="3"/>
      <c r="M135" s="3"/>
      <c r="N135" s="3"/>
      <c r="O135" s="3"/>
      <c r="P135" s="3"/>
      <c r="Q135" s="3"/>
      <c r="R135" s="3"/>
      <c r="S135" s="3"/>
      <c r="T135" s="3"/>
      <c r="U135" s="3"/>
    </row>
    <row r="136" spans="1:21" ht="15.75" customHeight="1" x14ac:dyDescent="0.3">
      <c r="A136" s="3"/>
      <c r="B136" s="3"/>
      <c r="C136" s="3"/>
      <c r="D136" s="3"/>
      <c r="E136" s="3"/>
      <c r="F136" s="3"/>
      <c r="G136" s="3"/>
      <c r="H136" s="3"/>
      <c r="I136" s="3"/>
      <c r="J136" s="3"/>
      <c r="K136" s="3"/>
      <c r="L136" s="3"/>
      <c r="M136" s="3"/>
      <c r="N136" s="3"/>
      <c r="O136" s="3"/>
      <c r="P136" s="3"/>
      <c r="Q136" s="3"/>
      <c r="R136" s="3"/>
      <c r="S136" s="3"/>
      <c r="T136" s="3"/>
      <c r="U136" s="3"/>
    </row>
    <row r="137" spans="1:21" ht="15.75" customHeight="1" x14ac:dyDescent="0.3">
      <c r="A137" s="3"/>
      <c r="B137" s="3"/>
      <c r="C137" s="3"/>
      <c r="D137" s="3"/>
      <c r="E137" s="3"/>
      <c r="F137" s="3"/>
      <c r="G137" s="3"/>
      <c r="H137" s="3"/>
      <c r="I137" s="3"/>
      <c r="J137" s="3"/>
      <c r="K137" s="3"/>
      <c r="L137" s="3"/>
      <c r="M137" s="3"/>
      <c r="N137" s="3"/>
      <c r="O137" s="3"/>
      <c r="P137" s="3"/>
      <c r="Q137" s="3"/>
      <c r="R137" s="3"/>
      <c r="S137" s="3"/>
      <c r="T137" s="3"/>
      <c r="U137" s="3"/>
    </row>
    <row r="138" spans="1:21" ht="15.75" customHeight="1" x14ac:dyDescent="0.3">
      <c r="A138" s="3"/>
      <c r="B138" s="3"/>
      <c r="C138" s="3"/>
      <c r="D138" s="3"/>
      <c r="E138" s="3"/>
      <c r="F138" s="3"/>
      <c r="G138" s="3"/>
      <c r="H138" s="3"/>
      <c r="I138" s="3"/>
      <c r="J138" s="3"/>
      <c r="K138" s="3"/>
      <c r="L138" s="3"/>
      <c r="M138" s="3"/>
      <c r="N138" s="3"/>
      <c r="O138" s="3"/>
      <c r="P138" s="3"/>
      <c r="Q138" s="3"/>
      <c r="R138" s="3"/>
      <c r="S138" s="3"/>
      <c r="T138" s="3"/>
      <c r="U138" s="3"/>
    </row>
    <row r="139" spans="1:21" ht="15.75" customHeight="1" x14ac:dyDescent="0.3">
      <c r="A139" s="3"/>
      <c r="B139" s="3"/>
      <c r="C139" s="3"/>
      <c r="D139" s="3"/>
      <c r="E139" s="3"/>
      <c r="F139" s="3"/>
      <c r="G139" s="3"/>
      <c r="H139" s="3"/>
      <c r="I139" s="3"/>
      <c r="J139" s="3"/>
      <c r="K139" s="3"/>
      <c r="L139" s="3"/>
      <c r="M139" s="3"/>
      <c r="N139" s="3"/>
      <c r="O139" s="3"/>
      <c r="P139" s="3"/>
      <c r="Q139" s="3"/>
      <c r="R139" s="3"/>
      <c r="S139" s="3"/>
      <c r="T139" s="3"/>
      <c r="U139" s="3"/>
    </row>
    <row r="140" spans="1:21" ht="15.75" customHeight="1" x14ac:dyDescent="0.3">
      <c r="A140" s="3"/>
      <c r="B140" s="3"/>
      <c r="C140" s="3"/>
      <c r="D140" s="3"/>
      <c r="E140" s="3"/>
      <c r="F140" s="3"/>
      <c r="G140" s="3"/>
      <c r="H140" s="3"/>
      <c r="I140" s="3"/>
      <c r="J140" s="3"/>
      <c r="K140" s="3"/>
      <c r="L140" s="3"/>
      <c r="M140" s="3"/>
      <c r="N140" s="3"/>
      <c r="O140" s="3"/>
      <c r="P140" s="3"/>
      <c r="Q140" s="3"/>
      <c r="R140" s="3"/>
      <c r="S140" s="3"/>
      <c r="T140" s="3"/>
      <c r="U140" s="3"/>
    </row>
    <row r="141" spans="1:21" ht="16.5" customHeight="1" x14ac:dyDescent="0.3">
      <c r="A141" s="9"/>
      <c r="B141" s="9"/>
      <c r="C141" s="9"/>
      <c r="D141" s="9"/>
      <c r="E141" s="9"/>
      <c r="F141" s="9"/>
      <c r="G141" s="9"/>
      <c r="H141" s="9"/>
      <c r="I141" s="9"/>
      <c r="J141" s="9"/>
      <c r="K141" s="9"/>
      <c r="L141" s="9"/>
      <c r="M141" s="9"/>
      <c r="N141" s="9"/>
      <c r="O141" s="9"/>
      <c r="P141" s="9"/>
      <c r="Q141" s="9"/>
      <c r="R141" s="9"/>
      <c r="S141" s="9"/>
      <c r="T141" s="9"/>
      <c r="U141" s="9"/>
    </row>
    <row r="142" spans="1:21" ht="15.75" customHeight="1" x14ac:dyDescent="0.3">
      <c r="A142" s="8"/>
      <c r="B142" s="8"/>
      <c r="C142" s="8"/>
      <c r="D142" s="8"/>
      <c r="E142" s="8"/>
      <c r="F142" s="8"/>
      <c r="G142" s="8"/>
      <c r="H142" s="8"/>
      <c r="I142" s="8"/>
      <c r="J142" s="8"/>
      <c r="K142" s="8"/>
      <c r="L142" s="8"/>
      <c r="M142" s="8"/>
      <c r="N142" s="8"/>
      <c r="O142" s="8"/>
      <c r="P142" s="8"/>
      <c r="Q142" s="8"/>
      <c r="R142" s="8"/>
      <c r="S142" s="8"/>
      <c r="T142" s="8"/>
      <c r="U142" s="8"/>
    </row>
    <row r="143" spans="1:21" ht="15.75" customHeight="1" x14ac:dyDescent="0.3">
      <c r="A143" s="8"/>
      <c r="B143" s="8"/>
      <c r="C143" s="8"/>
      <c r="D143" s="8"/>
      <c r="E143" s="8"/>
      <c r="F143" s="8"/>
      <c r="G143" s="8"/>
      <c r="H143" s="8"/>
      <c r="I143" s="8"/>
      <c r="J143" s="8"/>
      <c r="K143" s="8"/>
      <c r="L143" s="8"/>
      <c r="M143" s="8"/>
      <c r="N143" s="8"/>
      <c r="O143" s="8"/>
      <c r="P143" s="8"/>
      <c r="Q143" s="8"/>
      <c r="R143" s="8"/>
      <c r="S143" s="8"/>
      <c r="T143" s="8"/>
      <c r="U143" s="8"/>
    </row>
    <row r="144" spans="1:21" ht="15.75" customHeight="1" x14ac:dyDescent="0.3">
      <c r="A144" s="8"/>
      <c r="B144" s="8"/>
      <c r="C144" s="8"/>
      <c r="D144" s="8"/>
      <c r="E144" s="8"/>
      <c r="F144" s="8"/>
      <c r="G144" s="8"/>
      <c r="H144" s="8"/>
      <c r="I144" s="8"/>
      <c r="J144" s="8"/>
      <c r="K144" s="8"/>
      <c r="L144" s="8"/>
      <c r="M144" s="8"/>
      <c r="N144" s="8"/>
      <c r="O144" s="8"/>
      <c r="P144" s="8"/>
      <c r="Q144" s="8"/>
      <c r="R144" s="8"/>
      <c r="S144" s="8"/>
      <c r="T144" s="8"/>
      <c r="U144" s="8"/>
    </row>
    <row r="145" spans="1:21" ht="15.75" customHeight="1" x14ac:dyDescent="0.3">
      <c r="A145" s="8"/>
      <c r="B145" s="8"/>
      <c r="C145" s="8"/>
      <c r="D145" s="8"/>
      <c r="E145" s="8"/>
      <c r="F145" s="8"/>
      <c r="G145" s="8"/>
      <c r="H145" s="8"/>
      <c r="I145" s="8"/>
      <c r="J145" s="8"/>
      <c r="K145" s="8"/>
      <c r="L145" s="8"/>
      <c r="M145" s="8"/>
      <c r="N145" s="8"/>
      <c r="O145" s="8"/>
      <c r="P145" s="8"/>
      <c r="Q145" s="8"/>
      <c r="R145" s="8"/>
      <c r="S145" s="8"/>
      <c r="T145" s="8"/>
      <c r="U145" s="8"/>
    </row>
    <row r="146" spans="1:21" ht="15.75" customHeight="1" x14ac:dyDescent="0.3">
      <c r="A146" s="8"/>
      <c r="B146" s="8"/>
      <c r="C146" s="8"/>
      <c r="D146" s="8"/>
      <c r="E146" s="8"/>
      <c r="F146" s="8"/>
      <c r="G146" s="8"/>
      <c r="H146" s="8"/>
      <c r="I146" s="8"/>
      <c r="J146" s="8"/>
      <c r="K146" s="8"/>
      <c r="L146" s="8"/>
      <c r="M146" s="8"/>
      <c r="N146" s="8"/>
      <c r="O146" s="8"/>
      <c r="P146" s="8"/>
      <c r="Q146" s="8"/>
      <c r="R146" s="8"/>
      <c r="S146" s="8"/>
      <c r="T146" s="8"/>
      <c r="U146" s="8"/>
    </row>
    <row r="147" spans="1:21" ht="15.75" customHeight="1" x14ac:dyDescent="0.3">
      <c r="A147" s="8"/>
      <c r="B147" s="8"/>
      <c r="C147" s="8"/>
      <c r="D147" s="8"/>
      <c r="E147" s="8"/>
      <c r="F147" s="8"/>
      <c r="G147" s="8"/>
      <c r="H147" s="8"/>
      <c r="I147" s="8"/>
      <c r="J147" s="8"/>
      <c r="K147" s="8"/>
      <c r="L147" s="8"/>
      <c r="M147" s="8"/>
      <c r="N147" s="8"/>
      <c r="O147" s="8"/>
      <c r="P147" s="8"/>
      <c r="Q147" s="8"/>
      <c r="R147" s="8"/>
      <c r="S147" s="8"/>
      <c r="T147" s="8"/>
      <c r="U147" s="8"/>
    </row>
    <row r="148" spans="1:21" ht="15.75" customHeight="1" x14ac:dyDescent="0.3">
      <c r="A148" s="8"/>
      <c r="B148" s="8"/>
      <c r="C148" s="8"/>
      <c r="D148" s="8"/>
      <c r="E148" s="8"/>
      <c r="F148" s="8"/>
      <c r="G148" s="8"/>
      <c r="H148" s="8"/>
      <c r="I148" s="8"/>
      <c r="J148" s="8"/>
      <c r="K148" s="8"/>
      <c r="L148" s="8"/>
      <c r="M148" s="8"/>
      <c r="N148" s="8"/>
      <c r="O148" s="8"/>
      <c r="P148" s="8"/>
      <c r="Q148" s="8"/>
      <c r="R148" s="8"/>
      <c r="S148" s="8"/>
      <c r="T148" s="8"/>
      <c r="U148" s="8"/>
    </row>
    <row r="149" spans="1:21" ht="15.75" customHeight="1" x14ac:dyDescent="0.3">
      <c r="A149" s="8"/>
      <c r="B149" s="8"/>
      <c r="C149" s="8"/>
      <c r="D149" s="8"/>
      <c r="E149" s="8"/>
      <c r="F149" s="8"/>
      <c r="G149" s="8"/>
      <c r="H149" s="8"/>
      <c r="I149" s="8"/>
      <c r="J149" s="8"/>
      <c r="K149" s="8"/>
      <c r="L149" s="8"/>
      <c r="M149" s="8"/>
      <c r="N149" s="8"/>
      <c r="O149" s="8"/>
      <c r="P149" s="8"/>
      <c r="Q149" s="8"/>
      <c r="R149" s="8"/>
      <c r="S149" s="8"/>
      <c r="T149" s="8"/>
      <c r="U149" s="8"/>
    </row>
    <row r="150" spans="1:21" ht="15.75" customHeight="1" x14ac:dyDescent="0.3">
      <c r="A150" s="8"/>
      <c r="B150" s="8"/>
      <c r="C150" s="8"/>
      <c r="D150" s="8"/>
      <c r="E150" s="8"/>
      <c r="F150" s="8"/>
      <c r="G150" s="8"/>
      <c r="H150" s="8"/>
      <c r="I150" s="8"/>
      <c r="J150" s="8"/>
      <c r="K150" s="8"/>
      <c r="L150" s="8"/>
      <c r="M150" s="8"/>
      <c r="N150" s="8"/>
      <c r="O150" s="8"/>
      <c r="P150" s="8"/>
      <c r="Q150" s="8"/>
      <c r="R150" s="8"/>
      <c r="S150" s="8"/>
      <c r="T150" s="8"/>
      <c r="U150" s="8"/>
    </row>
    <row r="151" spans="1:21" ht="15.75" customHeight="1" x14ac:dyDescent="0.3">
      <c r="A151" s="8"/>
      <c r="B151" s="8"/>
      <c r="C151" s="8"/>
      <c r="D151" s="8"/>
      <c r="E151" s="8"/>
      <c r="F151" s="8"/>
      <c r="G151" s="8"/>
      <c r="H151" s="8"/>
      <c r="I151" s="8"/>
      <c r="J151" s="8"/>
      <c r="K151" s="8"/>
      <c r="L151" s="8"/>
      <c r="M151" s="8"/>
      <c r="N151" s="8"/>
      <c r="O151" s="8"/>
      <c r="P151" s="8"/>
      <c r="Q151" s="8"/>
      <c r="R151" s="8"/>
      <c r="S151" s="8"/>
      <c r="T151" s="8"/>
      <c r="U151" s="8"/>
    </row>
    <row r="152" spans="1:21" ht="15.75" customHeight="1" x14ac:dyDescent="0.3">
      <c r="A152" s="8"/>
      <c r="B152" s="8"/>
      <c r="C152" s="8"/>
      <c r="D152" s="8"/>
      <c r="E152" s="8"/>
      <c r="F152" s="8"/>
      <c r="G152" s="8"/>
      <c r="H152" s="8"/>
      <c r="I152" s="8"/>
      <c r="J152" s="8"/>
      <c r="K152" s="8"/>
      <c r="L152" s="8"/>
      <c r="M152" s="8"/>
      <c r="N152" s="8"/>
      <c r="O152" s="8"/>
      <c r="P152" s="8"/>
      <c r="Q152" s="8"/>
      <c r="R152" s="8"/>
      <c r="S152" s="8"/>
      <c r="T152" s="8"/>
      <c r="U152" s="8"/>
    </row>
    <row r="153" spans="1:21" ht="15.75" customHeight="1" x14ac:dyDescent="0.3">
      <c r="A153" s="8"/>
      <c r="B153" s="8"/>
      <c r="C153" s="8"/>
      <c r="D153" s="8"/>
      <c r="E153" s="8"/>
      <c r="F153" s="8"/>
      <c r="G153" s="8"/>
      <c r="H153" s="8"/>
      <c r="I153" s="8"/>
      <c r="J153" s="8"/>
      <c r="K153" s="8"/>
      <c r="L153" s="8"/>
      <c r="M153" s="8"/>
      <c r="N153" s="8"/>
      <c r="O153" s="8"/>
      <c r="P153" s="8"/>
      <c r="Q153" s="8"/>
      <c r="R153" s="8"/>
      <c r="S153" s="8"/>
      <c r="T153" s="8"/>
      <c r="U153" s="8"/>
    </row>
    <row r="154" spans="1:21" ht="15.75" customHeight="1" x14ac:dyDescent="0.3">
      <c r="A154" s="8"/>
      <c r="B154" s="8"/>
      <c r="C154" s="8"/>
      <c r="D154" s="8"/>
      <c r="E154" s="8"/>
      <c r="F154" s="8"/>
      <c r="G154" s="8"/>
      <c r="H154" s="8"/>
      <c r="I154" s="8"/>
      <c r="J154" s="8"/>
      <c r="K154" s="8"/>
      <c r="L154" s="8"/>
      <c r="M154" s="8"/>
      <c r="N154" s="8"/>
      <c r="O154" s="8"/>
      <c r="P154" s="8"/>
      <c r="Q154" s="8"/>
      <c r="R154" s="8"/>
      <c r="S154" s="8"/>
      <c r="T154" s="8"/>
      <c r="U154" s="8"/>
    </row>
    <row r="155" spans="1:21" ht="15.75" customHeight="1" x14ac:dyDescent="0.3">
      <c r="A155" s="8"/>
      <c r="B155" s="8"/>
      <c r="C155" s="8"/>
      <c r="D155" s="8"/>
      <c r="E155" s="8"/>
      <c r="F155" s="8"/>
      <c r="G155" s="8"/>
      <c r="H155" s="8"/>
      <c r="I155" s="8"/>
      <c r="J155" s="8"/>
      <c r="K155" s="8"/>
      <c r="L155" s="8"/>
      <c r="M155" s="8"/>
      <c r="N155" s="8"/>
      <c r="O155" s="8"/>
      <c r="P155" s="8"/>
      <c r="Q155" s="8"/>
      <c r="R155" s="8"/>
      <c r="S155" s="8"/>
      <c r="T155" s="8"/>
      <c r="U155" s="8"/>
    </row>
    <row r="156" spans="1:21" ht="15.75" customHeight="1" x14ac:dyDescent="0.3">
      <c r="A156" s="8"/>
      <c r="B156" s="8"/>
      <c r="C156" s="8"/>
      <c r="D156" s="8"/>
      <c r="E156" s="8"/>
      <c r="F156" s="8"/>
      <c r="G156" s="8"/>
      <c r="H156" s="8"/>
      <c r="I156" s="8"/>
      <c r="J156" s="8"/>
      <c r="K156" s="8"/>
      <c r="L156" s="8"/>
      <c r="M156" s="8"/>
      <c r="N156" s="8"/>
      <c r="O156" s="8"/>
      <c r="P156" s="8"/>
      <c r="Q156" s="8"/>
      <c r="R156" s="8"/>
      <c r="S156" s="8"/>
      <c r="T156" s="8"/>
      <c r="U156" s="8"/>
    </row>
    <row r="157" spans="1:21" ht="15.75" customHeight="1" x14ac:dyDescent="0.3">
      <c r="A157" s="8"/>
      <c r="B157" s="8"/>
      <c r="C157" s="8"/>
      <c r="D157" s="8"/>
      <c r="E157" s="8"/>
      <c r="F157" s="8"/>
      <c r="G157" s="8"/>
      <c r="H157" s="8"/>
      <c r="I157" s="8"/>
      <c r="J157" s="8"/>
      <c r="K157" s="8"/>
      <c r="L157" s="8"/>
      <c r="M157" s="8"/>
      <c r="N157" s="8"/>
      <c r="O157" s="8"/>
      <c r="P157" s="8"/>
      <c r="Q157" s="8"/>
      <c r="R157" s="8"/>
      <c r="S157" s="8"/>
      <c r="T157" s="8"/>
      <c r="U157" s="8"/>
    </row>
    <row r="158" spans="1:21" ht="15.75" customHeight="1" x14ac:dyDescent="0.3">
      <c r="A158" s="3"/>
      <c r="B158" s="3"/>
      <c r="C158" s="3"/>
      <c r="D158" s="3"/>
      <c r="E158" s="3"/>
      <c r="F158" s="3"/>
      <c r="G158" s="3"/>
      <c r="H158" s="3"/>
      <c r="I158" s="3"/>
      <c r="J158" s="3"/>
      <c r="K158" s="3"/>
      <c r="L158" s="3"/>
      <c r="M158" s="3"/>
      <c r="N158" s="3"/>
      <c r="O158" s="3"/>
      <c r="P158" s="3"/>
      <c r="Q158" s="3"/>
      <c r="R158" s="3"/>
      <c r="S158" s="3"/>
      <c r="T158" s="3"/>
      <c r="U158" s="3"/>
    </row>
    <row r="159" spans="1:21" ht="15.75" customHeight="1" x14ac:dyDescent="0.3">
      <c r="A159" s="3"/>
      <c r="B159" s="3"/>
      <c r="C159" s="3"/>
      <c r="D159" s="3"/>
      <c r="E159" s="3"/>
      <c r="F159" s="3"/>
      <c r="G159" s="3"/>
      <c r="H159" s="3"/>
      <c r="I159" s="3"/>
      <c r="J159" s="3"/>
      <c r="K159" s="3"/>
      <c r="L159" s="3"/>
      <c r="M159" s="3"/>
      <c r="N159" s="3"/>
      <c r="O159" s="3"/>
      <c r="P159" s="3"/>
      <c r="Q159" s="3"/>
      <c r="R159" s="3"/>
      <c r="S159" s="3"/>
      <c r="T159" s="3"/>
      <c r="U159" s="3"/>
    </row>
    <row r="160" spans="1:21" ht="18" customHeight="1" x14ac:dyDescent="0.3">
      <c r="A160" s="7"/>
      <c r="B160" s="7"/>
      <c r="C160" s="7"/>
      <c r="D160" s="7"/>
      <c r="E160" s="7"/>
      <c r="F160" s="7"/>
      <c r="G160" s="7"/>
      <c r="H160" s="7"/>
      <c r="I160" s="7"/>
      <c r="J160" s="7"/>
      <c r="K160" s="7"/>
      <c r="L160" s="7"/>
      <c r="M160" s="7"/>
      <c r="N160" s="7"/>
      <c r="O160" s="7"/>
      <c r="P160" s="7"/>
      <c r="Q160" s="7"/>
      <c r="R160" s="7"/>
      <c r="S160" s="7"/>
      <c r="T160" s="7"/>
      <c r="U160" s="7"/>
    </row>
    <row r="161" spans="1:21" ht="15.75" customHeight="1" x14ac:dyDescent="0.3">
      <c r="A161" s="8"/>
      <c r="B161" s="8"/>
      <c r="C161" s="8"/>
      <c r="D161" s="8"/>
      <c r="E161" s="8"/>
      <c r="F161" s="8"/>
      <c r="G161" s="8"/>
      <c r="H161" s="8"/>
      <c r="I161" s="8"/>
      <c r="J161" s="8"/>
      <c r="K161" s="8"/>
      <c r="L161" s="8"/>
      <c r="M161" s="8"/>
      <c r="N161" s="8"/>
      <c r="O161" s="8"/>
      <c r="P161" s="8"/>
      <c r="Q161" s="8"/>
      <c r="R161" s="8"/>
      <c r="S161" s="8"/>
      <c r="T161" s="8"/>
      <c r="U161" s="8"/>
    </row>
    <row r="162" spans="1:21" ht="15.75" customHeight="1" x14ac:dyDescent="0.3">
      <c r="A162" s="8"/>
      <c r="B162" s="8"/>
      <c r="C162" s="8"/>
      <c r="D162" s="8"/>
      <c r="E162" s="8"/>
      <c r="F162" s="8"/>
      <c r="G162" s="8"/>
      <c r="H162" s="8"/>
      <c r="I162" s="8"/>
      <c r="J162" s="8"/>
      <c r="K162" s="8"/>
      <c r="L162" s="8"/>
      <c r="M162" s="8"/>
      <c r="N162" s="8"/>
      <c r="O162" s="8"/>
      <c r="P162" s="8"/>
      <c r="Q162" s="8"/>
      <c r="R162" s="8"/>
      <c r="S162" s="8"/>
      <c r="T162" s="8"/>
      <c r="U162" s="8"/>
    </row>
    <row r="163" spans="1:21" ht="15.75" customHeight="1" x14ac:dyDescent="0.3">
      <c r="A163" s="8"/>
      <c r="B163" s="8"/>
      <c r="C163" s="8"/>
      <c r="D163" s="8"/>
      <c r="E163" s="8"/>
      <c r="F163" s="8"/>
      <c r="G163" s="8"/>
      <c r="H163" s="8"/>
      <c r="I163" s="8"/>
      <c r="J163" s="8"/>
      <c r="K163" s="8"/>
      <c r="L163" s="8"/>
      <c r="M163" s="8"/>
      <c r="N163" s="8"/>
      <c r="O163" s="8"/>
      <c r="P163" s="8"/>
      <c r="Q163" s="8"/>
      <c r="R163" s="8"/>
      <c r="S163" s="8"/>
      <c r="T163" s="8"/>
      <c r="U163" s="8"/>
    </row>
    <row r="164" spans="1:21" ht="15.75" customHeight="1" x14ac:dyDescent="0.3">
      <c r="A164" s="8"/>
      <c r="B164" s="8"/>
      <c r="C164" s="8"/>
      <c r="D164" s="8"/>
      <c r="E164" s="8"/>
      <c r="F164" s="8"/>
      <c r="G164" s="8"/>
      <c r="H164" s="8"/>
      <c r="I164" s="8"/>
      <c r="J164" s="8"/>
      <c r="K164" s="8"/>
      <c r="L164" s="8"/>
      <c r="M164" s="8"/>
      <c r="N164" s="8"/>
      <c r="O164" s="8"/>
      <c r="P164" s="8"/>
      <c r="Q164" s="8"/>
      <c r="R164" s="8"/>
      <c r="S164" s="8"/>
      <c r="T164" s="8"/>
      <c r="U164" s="8"/>
    </row>
    <row r="165" spans="1:21" ht="15.75" customHeight="1" x14ac:dyDescent="0.3">
      <c r="A165" s="8"/>
      <c r="B165" s="8"/>
      <c r="C165" s="8"/>
      <c r="D165" s="8"/>
      <c r="E165" s="8"/>
      <c r="F165" s="8"/>
      <c r="G165" s="8"/>
      <c r="H165" s="8"/>
      <c r="I165" s="8"/>
      <c r="J165" s="8"/>
      <c r="K165" s="8"/>
      <c r="L165" s="8"/>
      <c r="M165" s="8"/>
      <c r="N165" s="8"/>
      <c r="O165" s="8"/>
      <c r="P165" s="8"/>
      <c r="Q165" s="8"/>
      <c r="R165" s="8"/>
      <c r="S165" s="8"/>
      <c r="T165" s="8"/>
      <c r="U165" s="8"/>
    </row>
    <row r="166" spans="1:21" ht="15.75" customHeight="1" x14ac:dyDescent="0.3">
      <c r="A166" s="8"/>
      <c r="B166" s="8"/>
      <c r="C166" s="8"/>
      <c r="D166" s="8"/>
      <c r="E166" s="8"/>
      <c r="F166" s="8"/>
      <c r="G166" s="8"/>
      <c r="H166" s="8"/>
      <c r="I166" s="8"/>
      <c r="J166" s="8"/>
      <c r="K166" s="8"/>
      <c r="L166" s="8"/>
      <c r="M166" s="8"/>
      <c r="N166" s="8"/>
      <c r="O166" s="8"/>
      <c r="P166" s="8"/>
      <c r="Q166" s="8"/>
      <c r="R166" s="8"/>
      <c r="S166" s="8"/>
      <c r="T166" s="8"/>
      <c r="U166" s="8"/>
    </row>
    <row r="167" spans="1:21" ht="15.75" customHeight="1" x14ac:dyDescent="0.3">
      <c r="A167" s="8"/>
      <c r="B167" s="8"/>
      <c r="C167" s="8"/>
      <c r="D167" s="8"/>
      <c r="E167" s="8"/>
      <c r="F167" s="8"/>
      <c r="G167" s="8"/>
      <c r="H167" s="8"/>
      <c r="I167" s="8"/>
      <c r="J167" s="8"/>
      <c r="K167" s="8"/>
      <c r="L167" s="8"/>
      <c r="M167" s="8"/>
      <c r="N167" s="8"/>
      <c r="O167" s="8"/>
      <c r="P167" s="8"/>
      <c r="Q167" s="8"/>
      <c r="R167" s="8"/>
      <c r="S167" s="8"/>
      <c r="T167" s="8"/>
      <c r="U167" s="8"/>
    </row>
    <row r="168" spans="1:21" ht="15.75" customHeight="1" x14ac:dyDescent="0.3">
      <c r="A168" s="8"/>
      <c r="B168" s="8"/>
      <c r="C168" s="8"/>
      <c r="D168" s="8"/>
      <c r="E168" s="8"/>
      <c r="F168" s="8"/>
      <c r="G168" s="8"/>
      <c r="H168" s="8"/>
      <c r="I168" s="8"/>
      <c r="J168" s="8"/>
      <c r="K168" s="8"/>
      <c r="L168" s="8"/>
      <c r="M168" s="8"/>
      <c r="N168" s="8"/>
      <c r="O168" s="8"/>
      <c r="P168" s="8"/>
      <c r="Q168" s="8"/>
      <c r="R168" s="8"/>
      <c r="S168" s="8"/>
      <c r="T168" s="8"/>
      <c r="U168" s="8"/>
    </row>
    <row r="169" spans="1:21" ht="15.75" customHeight="1" x14ac:dyDescent="0.3">
      <c r="A169" s="8"/>
      <c r="B169" s="8"/>
      <c r="C169" s="8"/>
      <c r="D169" s="8"/>
      <c r="E169" s="8"/>
      <c r="F169" s="8"/>
      <c r="G169" s="8"/>
      <c r="H169" s="8"/>
      <c r="I169" s="8"/>
      <c r="J169" s="8"/>
      <c r="K169" s="8"/>
      <c r="L169" s="8"/>
      <c r="M169" s="8"/>
      <c r="N169" s="8"/>
      <c r="O169" s="8"/>
      <c r="P169" s="8"/>
      <c r="Q169" s="8"/>
      <c r="R169" s="8"/>
      <c r="S169" s="8"/>
      <c r="T169" s="8"/>
      <c r="U169" s="8"/>
    </row>
    <row r="170" spans="1:21" ht="15.75" customHeight="1" x14ac:dyDescent="0.3">
      <c r="A170" s="8"/>
      <c r="B170" s="8"/>
      <c r="C170" s="8"/>
      <c r="D170" s="8"/>
      <c r="E170" s="8"/>
      <c r="F170" s="8"/>
      <c r="G170" s="8"/>
      <c r="H170" s="8"/>
      <c r="I170" s="8"/>
      <c r="J170" s="8"/>
      <c r="K170" s="8"/>
      <c r="L170" s="8"/>
      <c r="M170" s="8"/>
      <c r="N170" s="8"/>
      <c r="O170" s="8"/>
      <c r="P170" s="8"/>
      <c r="Q170" s="8"/>
      <c r="R170" s="8"/>
      <c r="S170" s="8"/>
      <c r="T170" s="8"/>
      <c r="U170" s="8"/>
    </row>
    <row r="171" spans="1:21" ht="15.75" customHeight="1" x14ac:dyDescent="0.3">
      <c r="A171" s="8"/>
      <c r="B171" s="8"/>
      <c r="C171" s="8"/>
      <c r="D171" s="8"/>
      <c r="E171" s="8"/>
      <c r="F171" s="8"/>
      <c r="G171" s="8"/>
      <c r="H171" s="8"/>
      <c r="I171" s="8"/>
      <c r="J171" s="8"/>
      <c r="K171" s="8"/>
      <c r="L171" s="8"/>
      <c r="M171" s="8"/>
      <c r="N171" s="8"/>
      <c r="O171" s="8"/>
      <c r="P171" s="8"/>
      <c r="Q171" s="8"/>
      <c r="R171" s="8"/>
      <c r="S171" s="8"/>
      <c r="T171" s="8"/>
      <c r="U171" s="8"/>
    </row>
    <row r="172" spans="1:21" ht="15.75" customHeight="1" x14ac:dyDescent="0.3">
      <c r="A172" s="8"/>
      <c r="B172" s="8"/>
      <c r="C172" s="8"/>
      <c r="D172" s="8"/>
      <c r="E172" s="8"/>
      <c r="F172" s="8"/>
      <c r="G172" s="8"/>
      <c r="H172" s="8"/>
      <c r="I172" s="8"/>
      <c r="J172" s="8"/>
      <c r="K172" s="8"/>
      <c r="L172" s="8"/>
      <c r="M172" s="8"/>
      <c r="N172" s="8"/>
      <c r="O172" s="8"/>
      <c r="P172" s="8"/>
      <c r="Q172" s="8"/>
      <c r="R172" s="8"/>
      <c r="S172" s="8"/>
      <c r="T172" s="8"/>
      <c r="U172" s="8"/>
    </row>
    <row r="173" spans="1:21" ht="15.75" customHeight="1" x14ac:dyDescent="0.3">
      <c r="A173" s="8"/>
      <c r="B173" s="8"/>
      <c r="C173" s="8"/>
      <c r="D173" s="8"/>
      <c r="E173" s="8"/>
      <c r="F173" s="8"/>
      <c r="G173" s="8"/>
      <c r="H173" s="8"/>
      <c r="I173" s="8"/>
      <c r="J173" s="8"/>
      <c r="K173" s="8"/>
      <c r="L173" s="8"/>
      <c r="M173" s="8"/>
      <c r="N173" s="8"/>
      <c r="O173" s="8"/>
      <c r="P173" s="8"/>
      <c r="Q173" s="8"/>
      <c r="R173" s="8"/>
      <c r="S173" s="8"/>
      <c r="T173" s="8"/>
      <c r="U173" s="8"/>
    </row>
    <row r="174" spans="1:21" ht="15.75" customHeight="1" x14ac:dyDescent="0.3">
      <c r="A174" s="8"/>
      <c r="B174" s="8"/>
      <c r="C174" s="8"/>
      <c r="D174" s="8"/>
      <c r="E174" s="8"/>
      <c r="F174" s="8"/>
      <c r="G174" s="8"/>
      <c r="H174" s="8"/>
      <c r="I174" s="8"/>
      <c r="J174" s="8"/>
      <c r="K174" s="8"/>
      <c r="L174" s="8"/>
      <c r="M174" s="8"/>
      <c r="N174" s="8"/>
      <c r="O174" s="8"/>
      <c r="P174" s="8"/>
      <c r="Q174" s="8"/>
      <c r="R174" s="8"/>
      <c r="S174" s="8"/>
      <c r="T174" s="8"/>
      <c r="U174" s="8"/>
    </row>
    <row r="175" spans="1:21" ht="15.75" customHeight="1" x14ac:dyDescent="0.3"/>
    <row r="176" spans="1:21"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sheetData>
  <mergeCells count="15">
    <mergeCell ref="C2:H2"/>
    <mergeCell ref="A2:B2"/>
    <mergeCell ref="J2:K2"/>
    <mergeCell ref="C10:I10"/>
    <mergeCell ref="A12:K12"/>
    <mergeCell ref="A14:C14"/>
    <mergeCell ref="G14:I14"/>
    <mergeCell ref="B3:C3"/>
    <mergeCell ref="I3:K3"/>
    <mergeCell ref="E3:G3"/>
    <mergeCell ref="C9:I9"/>
    <mergeCell ref="C7:I7"/>
    <mergeCell ref="C8:I8"/>
    <mergeCell ref="A5:K5"/>
    <mergeCell ref="A6:K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CA6FA-D69C-45FC-A3AE-074F3DBB6077}">
  <sheetPr>
    <pageSetUpPr fitToPage="1"/>
  </sheetPr>
  <dimension ref="A1:AG386"/>
  <sheetViews>
    <sheetView topLeftCell="A61" zoomScaleNormal="100" workbookViewId="0">
      <selection activeCell="D29" sqref="D29"/>
    </sheetView>
  </sheetViews>
  <sheetFormatPr defaultColWidth="7.296875" defaultRowHeight="14.4" outlineLevelCol="1" x14ac:dyDescent="0.3"/>
  <cols>
    <col min="1" max="1" width="3.5" style="118" customWidth="1"/>
    <col min="2" max="2" width="44.296875" style="118" bestFit="1" customWidth="1"/>
    <col min="3" max="3" width="14" style="118" customWidth="1"/>
    <col min="4" max="4" width="14.19921875" style="118" bestFit="1" customWidth="1"/>
    <col min="5" max="5" width="15.09765625" style="118" bestFit="1" customWidth="1"/>
    <col min="6" max="6" width="15.296875" style="118" bestFit="1" customWidth="1"/>
    <col min="7" max="7" width="9.09765625" style="118" bestFit="1" customWidth="1"/>
    <col min="8" max="8" width="2.296875" style="118" customWidth="1"/>
    <col min="9" max="9" width="1.59765625" style="118" customWidth="1"/>
    <col min="10" max="10" width="36.296875" style="118" bestFit="1" customWidth="1"/>
    <col min="11" max="11" width="15.09765625" style="118" bestFit="1" customWidth="1"/>
    <col min="12" max="12" width="12.59765625" style="118" bestFit="1" customWidth="1"/>
    <col min="13" max="14" width="11.59765625" style="118" bestFit="1" customWidth="1"/>
    <col min="15" max="15" width="11.5" style="118" bestFit="1" customWidth="1"/>
    <col min="16" max="16" width="12.796875" style="118" bestFit="1" customWidth="1"/>
    <col min="17" max="17" width="7.296875" style="118"/>
    <col min="18" max="18" width="17.296875" style="118" hidden="1" customWidth="1" outlineLevel="1"/>
    <col min="19" max="19" width="13" style="118" hidden="1" customWidth="1" outlineLevel="1"/>
    <col min="20" max="20" width="15.09765625" style="118" hidden="1" customWidth="1" outlineLevel="1"/>
    <col min="21" max="21" width="9.796875" style="118" hidden="1" customWidth="1" outlineLevel="1"/>
    <col min="22" max="22" width="12.59765625" style="118" hidden="1" customWidth="1" outlineLevel="1"/>
    <col min="23" max="23" width="13.19921875" style="118" hidden="1" customWidth="1" outlineLevel="1"/>
    <col min="24" max="24" width="13.09765625" style="118" hidden="1" customWidth="1" outlineLevel="1"/>
    <col min="25" max="25" width="10.796875" style="118" hidden="1" customWidth="1" outlineLevel="1"/>
    <col min="26" max="26" width="17.296875" style="118" hidden="1" customWidth="1" outlineLevel="1"/>
    <col min="27" max="27" width="13" style="118" hidden="1" customWidth="1" outlineLevel="1"/>
    <col min="28" max="28" width="14.5" style="118" hidden="1" customWidth="1" outlineLevel="1"/>
    <col min="29" max="29" width="10.09765625" style="118" hidden="1" customWidth="1" outlineLevel="1"/>
    <col min="30" max="30" width="12.09765625" style="118" hidden="1" customWidth="1" outlineLevel="1"/>
    <col min="31" max="31" width="13.5" style="118" hidden="1" customWidth="1" outlineLevel="1"/>
    <col min="32" max="32" width="14.796875" style="118" hidden="1" customWidth="1" outlineLevel="1"/>
    <col min="33" max="33" width="7.296875" style="118" collapsed="1"/>
    <col min="34" max="16384" width="7.296875" style="118"/>
  </cols>
  <sheetData>
    <row r="1" spans="1:32" x14ac:dyDescent="0.3">
      <c r="A1" s="117"/>
    </row>
    <row r="2" spans="1:32" x14ac:dyDescent="0.3">
      <c r="B2" s="406" t="s">
        <v>108</v>
      </c>
      <c r="C2" s="407"/>
      <c r="D2" s="407"/>
      <c r="E2" s="407"/>
      <c r="F2" s="408"/>
      <c r="J2" s="406" t="s">
        <v>109</v>
      </c>
      <c r="K2" s="407"/>
      <c r="L2" s="407"/>
      <c r="M2" s="407"/>
      <c r="N2" s="407"/>
      <c r="O2" s="407"/>
      <c r="P2" s="408"/>
    </row>
    <row r="3" spans="1:32" ht="16.2" x14ac:dyDescent="0.45">
      <c r="B3" s="409" t="s">
        <v>110</v>
      </c>
      <c r="C3" s="410"/>
      <c r="D3" s="410"/>
      <c r="E3" s="410"/>
      <c r="F3" s="411"/>
      <c r="J3" s="119"/>
      <c r="K3" s="120" t="s">
        <v>111</v>
      </c>
      <c r="L3" s="121">
        <v>1</v>
      </c>
      <c r="M3" s="121">
        <f>L3+L3</f>
        <v>2</v>
      </c>
      <c r="N3" s="121">
        <f>M3+1</f>
        <v>3</v>
      </c>
      <c r="O3" s="121">
        <f t="shared" ref="O3:P3" si="0">N3+1</f>
        <v>4</v>
      </c>
      <c r="P3" s="122">
        <f t="shared" si="0"/>
        <v>5</v>
      </c>
      <c r="R3" s="412" t="s">
        <v>112</v>
      </c>
      <c r="S3" s="413"/>
      <c r="T3" s="123"/>
      <c r="U3" s="414" t="s">
        <v>113</v>
      </c>
      <c r="V3" s="414"/>
      <c r="W3" s="414"/>
      <c r="X3" s="414"/>
      <c r="Y3" s="123"/>
      <c r="Z3" s="412" t="s">
        <v>114</v>
      </c>
      <c r="AA3" s="413"/>
      <c r="AB3" s="123"/>
      <c r="AC3" s="414" t="s">
        <v>113</v>
      </c>
      <c r="AD3" s="414"/>
      <c r="AE3" s="414"/>
      <c r="AF3" s="414"/>
    </row>
    <row r="4" spans="1:32" x14ac:dyDescent="0.3">
      <c r="B4" s="124"/>
      <c r="C4" s="125"/>
      <c r="F4" s="126"/>
      <c r="J4" s="127" t="s">
        <v>115</v>
      </c>
      <c r="K4" s="128"/>
      <c r="L4" s="128"/>
      <c r="M4" s="128"/>
      <c r="N4" s="128"/>
      <c r="O4" s="128"/>
      <c r="P4" s="129"/>
      <c r="R4" s="130" t="s">
        <v>116</v>
      </c>
      <c r="S4" s="131">
        <f>E22</f>
        <v>650000</v>
      </c>
      <c r="T4" s="132"/>
      <c r="U4" s="133" t="s">
        <v>117</v>
      </c>
      <c r="V4" s="133" t="s">
        <v>118</v>
      </c>
      <c r="W4" s="133" t="s">
        <v>119</v>
      </c>
      <c r="X4" s="133" t="s">
        <v>120</v>
      </c>
      <c r="Y4" s="123"/>
      <c r="Z4" s="130" t="s">
        <v>116</v>
      </c>
      <c r="AA4" s="131">
        <f>E23</f>
        <v>0</v>
      </c>
      <c r="AB4" s="132"/>
      <c r="AC4" s="133" t="s">
        <v>117</v>
      </c>
      <c r="AD4" s="133" t="s">
        <v>118</v>
      </c>
      <c r="AE4" s="133" t="s">
        <v>119</v>
      </c>
      <c r="AF4" s="133" t="s">
        <v>120</v>
      </c>
    </row>
    <row r="5" spans="1:32" x14ac:dyDescent="0.3">
      <c r="B5" s="134" t="s">
        <v>121</v>
      </c>
      <c r="C5" s="417"/>
      <c r="D5" s="417"/>
      <c r="E5" s="417"/>
      <c r="F5" s="418"/>
      <c r="J5" s="135" t="s">
        <v>122</v>
      </c>
      <c r="K5" s="136"/>
      <c r="L5" s="137">
        <f>C33</f>
        <v>154080</v>
      </c>
      <c r="M5" s="137">
        <f>IF($G$33="On",L5*(1+$B$30),L5)</f>
        <v>157161.60000000001</v>
      </c>
      <c r="N5" s="137">
        <f t="shared" ref="N5:P5" si="1">IF($G$33="On",M5*(1+$B$30),M5)</f>
        <v>160304.83199999999</v>
      </c>
      <c r="O5" s="137">
        <f t="shared" si="1"/>
        <v>163510.92864</v>
      </c>
      <c r="P5" s="138">
        <f t="shared" si="1"/>
        <v>166781.14721279999</v>
      </c>
      <c r="R5" s="139" t="s">
        <v>123</v>
      </c>
      <c r="S5" s="140">
        <f>D22</f>
        <v>0.1</v>
      </c>
      <c r="T5" s="141"/>
      <c r="U5" s="142">
        <v>1</v>
      </c>
      <c r="V5" s="143">
        <f>SUM(U27:U38)</f>
        <v>64999.999999999993</v>
      </c>
      <c r="W5" s="143">
        <f>SUM(V27:V38)</f>
        <v>0</v>
      </c>
      <c r="X5" s="144">
        <f t="shared" ref="X5:X24" si="2">VLOOKUP(U5*12,R$27:X$386,7,FALSE)</f>
        <v>650000</v>
      </c>
      <c r="Y5" s="123"/>
      <c r="Z5" s="139" t="s">
        <v>123</v>
      </c>
      <c r="AA5" s="140">
        <f>D23</f>
        <v>0.1</v>
      </c>
      <c r="AB5" s="141"/>
      <c r="AC5" s="142">
        <v>1</v>
      </c>
      <c r="AD5" s="143" t="e">
        <f>SUM(AC27:AC38)</f>
        <v>#NUM!</v>
      </c>
      <c r="AE5" s="143" t="e">
        <f>SUM(AD27:AD38)</f>
        <v>#NUM!</v>
      </c>
      <c r="AF5" s="144" t="e">
        <f t="shared" ref="AF5:AF24" si="3">VLOOKUP(AC5*12,Z$27:AF$386,7,FALSE)</f>
        <v>#NUM!</v>
      </c>
    </row>
    <row r="6" spans="1:32" x14ac:dyDescent="0.3">
      <c r="B6" s="145" t="s">
        <v>124</v>
      </c>
      <c r="C6" s="146">
        <f ca="1">TODAY()</f>
        <v>43993</v>
      </c>
      <c r="E6" s="147" t="s">
        <v>125</v>
      </c>
      <c r="F6" s="148"/>
      <c r="J6" s="135" t="s">
        <v>126</v>
      </c>
      <c r="K6" s="136"/>
      <c r="L6" s="137">
        <f>C34</f>
        <v>6650</v>
      </c>
      <c r="M6" s="137">
        <f>IF($G$34="On",L6*(1+$B$30),L6)</f>
        <v>6783</v>
      </c>
      <c r="N6" s="137">
        <f t="shared" ref="N6:P6" si="4">IF($G$34="On",M6*(1+$B$30),M6)</f>
        <v>6918.66</v>
      </c>
      <c r="O6" s="137">
        <f t="shared" si="4"/>
        <v>7057.0331999999999</v>
      </c>
      <c r="P6" s="138">
        <f t="shared" si="4"/>
        <v>7198.1738640000003</v>
      </c>
      <c r="R6" s="139"/>
      <c r="S6" s="149"/>
      <c r="T6" s="150"/>
      <c r="U6" s="151">
        <v>2</v>
      </c>
      <c r="V6" s="152">
        <f>SUM(U39:U50)</f>
        <v>64999.999999999993</v>
      </c>
      <c r="W6" s="152">
        <f>SUM(V39:V50)</f>
        <v>0</v>
      </c>
      <c r="X6" s="153">
        <f t="shared" si="2"/>
        <v>650000</v>
      </c>
      <c r="Y6" s="123"/>
      <c r="Z6" s="139"/>
      <c r="AA6" s="149"/>
      <c r="AB6" s="150"/>
      <c r="AC6" s="151">
        <v>2</v>
      </c>
      <c r="AD6" s="152" t="e">
        <f>SUM(AC39:AC50)</f>
        <v>#NUM!</v>
      </c>
      <c r="AE6" s="152" t="e">
        <f>SUM(AD39:AD50)</f>
        <v>#NUM!</v>
      </c>
      <c r="AF6" s="153" t="e">
        <f t="shared" si="3"/>
        <v>#NUM!</v>
      </c>
    </row>
    <row r="7" spans="1:32" x14ac:dyDescent="0.3">
      <c r="B7" s="154"/>
      <c r="C7" s="147"/>
      <c r="D7" s="155"/>
      <c r="F7" s="156"/>
      <c r="J7" s="135" t="s">
        <v>127</v>
      </c>
      <c r="L7" s="137">
        <f>L5+L6</f>
        <v>160730</v>
      </c>
      <c r="M7" s="137">
        <f t="shared" ref="M7:P7" si="5">M5+M6</f>
        <v>163944.6</v>
      </c>
      <c r="N7" s="137">
        <f t="shared" si="5"/>
        <v>167223.492</v>
      </c>
      <c r="O7" s="137">
        <f t="shared" si="5"/>
        <v>170567.96184</v>
      </c>
      <c r="P7" s="138">
        <f t="shared" si="5"/>
        <v>173979.3210768</v>
      </c>
      <c r="R7" s="139" t="s">
        <v>128</v>
      </c>
      <c r="S7" s="157">
        <f>D25</f>
        <v>99999</v>
      </c>
      <c r="T7" s="158"/>
      <c r="U7" s="159">
        <v>3</v>
      </c>
      <c r="V7" s="160">
        <f>SUM(U51:U62)</f>
        <v>64999.999999999993</v>
      </c>
      <c r="W7" s="160">
        <f>SUM(V51:V62)</f>
        <v>0</v>
      </c>
      <c r="X7" s="161">
        <f t="shared" si="2"/>
        <v>650000</v>
      </c>
      <c r="Y7" s="123"/>
      <c r="Z7" s="139" t="s">
        <v>128</v>
      </c>
      <c r="AA7" s="157">
        <f>D26</f>
        <v>0</v>
      </c>
      <c r="AB7" s="158"/>
      <c r="AC7" s="159">
        <v>3</v>
      </c>
      <c r="AD7" s="160" t="e">
        <f>SUM(AC51:AC62)</f>
        <v>#NUM!</v>
      </c>
      <c r="AE7" s="160" t="e">
        <f>SUM(AD51:AD62)</f>
        <v>#NUM!</v>
      </c>
      <c r="AF7" s="161" t="e">
        <f t="shared" si="3"/>
        <v>#NUM!</v>
      </c>
    </row>
    <row r="8" spans="1:32" x14ac:dyDescent="0.3">
      <c r="B8" s="135" t="s">
        <v>129</v>
      </c>
      <c r="C8" s="162">
        <f>'P&amp;L BUDGET - Current'!G7</f>
        <v>32</v>
      </c>
      <c r="D8" s="163" t="s">
        <v>130</v>
      </c>
      <c r="E8" s="164"/>
      <c r="F8" s="165"/>
      <c r="J8" s="166">
        <f>B36</f>
        <v>0.03</v>
      </c>
      <c r="K8" s="136"/>
      <c r="L8" s="137">
        <f>-$J$8*L5</f>
        <v>-4622.3999999999996</v>
      </c>
      <c r="M8" s="137">
        <f t="shared" ref="M8:P8" si="6">-$J$8*M5</f>
        <v>-4714.848</v>
      </c>
      <c r="N8" s="137">
        <f t="shared" si="6"/>
        <v>-4809.1449599999996</v>
      </c>
      <c r="O8" s="137">
        <f t="shared" si="6"/>
        <v>-4905.3278591999997</v>
      </c>
      <c r="P8" s="167">
        <f t="shared" si="6"/>
        <v>-5003.4344163839996</v>
      </c>
      <c r="R8" s="168" t="s">
        <v>61</v>
      </c>
      <c r="S8" s="169">
        <f>C22</f>
        <v>0.65</v>
      </c>
      <c r="T8" s="158"/>
      <c r="U8" s="170">
        <v>4</v>
      </c>
      <c r="V8" s="171">
        <f>SUM(U63:U74)</f>
        <v>64999.999999999993</v>
      </c>
      <c r="W8" s="171">
        <f>SUM(V63:V74)</f>
        <v>0</v>
      </c>
      <c r="X8" s="172">
        <f t="shared" si="2"/>
        <v>650000</v>
      </c>
      <c r="Y8" s="123"/>
      <c r="Z8" s="168" t="s">
        <v>61</v>
      </c>
      <c r="AA8" s="169">
        <f>C23</f>
        <v>0</v>
      </c>
      <c r="AB8" s="158"/>
      <c r="AC8" s="170">
        <v>4</v>
      </c>
      <c r="AD8" s="171" t="e">
        <f>SUM(AC63:AC74)</f>
        <v>#NUM!</v>
      </c>
      <c r="AE8" s="171" t="e">
        <f>SUM(AD63:AD74)</f>
        <v>#NUM!</v>
      </c>
      <c r="AF8" s="172" t="e">
        <f t="shared" si="3"/>
        <v>#NUM!</v>
      </c>
    </row>
    <row r="9" spans="1:32" x14ac:dyDescent="0.3">
      <c r="B9" s="173" t="s">
        <v>2</v>
      </c>
      <c r="C9" s="174"/>
      <c r="D9" s="175" t="s">
        <v>131</v>
      </c>
      <c r="E9" s="176">
        <f>'P&amp;L BUDGET - Current'!E7</f>
        <v>0</v>
      </c>
      <c r="F9" s="177"/>
      <c r="J9" s="135" t="s">
        <v>132</v>
      </c>
      <c r="L9" s="178">
        <f>L7+L8</f>
        <v>156107.6</v>
      </c>
      <c r="M9" s="178">
        <f t="shared" ref="M9:P9" si="7">M7+M8</f>
        <v>159229.75200000001</v>
      </c>
      <c r="N9" s="178">
        <f t="shared" si="7"/>
        <v>162414.34703999999</v>
      </c>
      <c r="O9" s="178">
        <f t="shared" si="7"/>
        <v>165662.63398079999</v>
      </c>
      <c r="P9" s="179">
        <f t="shared" si="7"/>
        <v>168975.886660416</v>
      </c>
      <c r="T9" s="158"/>
      <c r="U9" s="159">
        <v>5</v>
      </c>
      <c r="V9" s="160">
        <f>SUM(U75:U86)</f>
        <v>64999.999999999993</v>
      </c>
      <c r="W9" s="160">
        <f>SUM(V75:V86)</f>
        <v>0</v>
      </c>
      <c r="X9" s="161">
        <f t="shared" si="2"/>
        <v>650000</v>
      </c>
      <c r="Y9" s="123"/>
      <c r="AB9" s="158"/>
      <c r="AC9" s="159">
        <v>5</v>
      </c>
      <c r="AD9" s="160" t="e">
        <f>SUM(AC75:AC86)</f>
        <v>#NUM!</v>
      </c>
      <c r="AE9" s="160" t="e">
        <f>SUM(AD75:AD86)</f>
        <v>#NUM!</v>
      </c>
      <c r="AF9" s="161" t="e">
        <f t="shared" si="3"/>
        <v>#NUM!</v>
      </c>
    </row>
    <row r="10" spans="1:32" x14ac:dyDescent="0.3">
      <c r="B10" s="135"/>
      <c r="C10" s="180"/>
      <c r="D10" s="181"/>
      <c r="E10" s="182"/>
      <c r="F10" s="183"/>
      <c r="J10" s="135" t="s">
        <v>133</v>
      </c>
      <c r="K10" s="136"/>
      <c r="L10" s="137">
        <f>C38</f>
        <v>65605.600000000006</v>
      </c>
      <c r="M10" s="137">
        <f>IF($G$38="On",L10*(1+$B$31),L10)</f>
        <v>66917.712000000014</v>
      </c>
      <c r="N10" s="137">
        <f t="shared" ref="N10:P10" si="8">IF($G$38="On",M10*(1+$B$31),M10)</f>
        <v>68256.066240000015</v>
      </c>
      <c r="O10" s="137">
        <f t="shared" si="8"/>
        <v>69621.187564800013</v>
      </c>
      <c r="P10" s="138">
        <f t="shared" si="8"/>
        <v>71013.611316096009</v>
      </c>
      <c r="R10" s="123"/>
      <c r="S10" s="123"/>
      <c r="T10" s="158"/>
      <c r="U10" s="170">
        <v>6</v>
      </c>
      <c r="V10" s="171">
        <f>SUM(U87:U98)</f>
        <v>64999.999999999993</v>
      </c>
      <c r="W10" s="171">
        <f>SUM(V87:V98)</f>
        <v>0</v>
      </c>
      <c r="X10" s="172">
        <f t="shared" si="2"/>
        <v>650000</v>
      </c>
      <c r="Y10" s="123"/>
      <c r="Z10" s="123"/>
      <c r="AA10" s="123"/>
      <c r="AB10" s="158"/>
      <c r="AC10" s="170">
        <v>6</v>
      </c>
      <c r="AD10" s="171" t="e">
        <f>SUM(AC87:AC98)</f>
        <v>#NUM!</v>
      </c>
      <c r="AE10" s="171" t="e">
        <f>SUM(AD87:AD98)</f>
        <v>#NUM!</v>
      </c>
      <c r="AF10" s="172" t="e">
        <f t="shared" si="3"/>
        <v>#NUM!</v>
      </c>
    </row>
    <row r="11" spans="1:32" x14ac:dyDescent="0.3">
      <c r="B11" s="184" t="s">
        <v>134</v>
      </c>
      <c r="C11" s="419">
        <f>C40</f>
        <v>8.6192380952380951E-2</v>
      </c>
      <c r="D11" s="420"/>
      <c r="E11" s="185"/>
      <c r="F11" s="186" t="s">
        <v>135</v>
      </c>
      <c r="J11" s="187" t="s">
        <v>136</v>
      </c>
      <c r="K11" s="188"/>
      <c r="L11" s="189">
        <f>L9-L10</f>
        <v>90502</v>
      </c>
      <c r="M11" s="189">
        <f t="shared" ref="M11:P11" si="9">M9-M10</f>
        <v>92312.04</v>
      </c>
      <c r="N11" s="189">
        <f t="shared" si="9"/>
        <v>94158.280799999979</v>
      </c>
      <c r="O11" s="189">
        <f t="shared" si="9"/>
        <v>96041.446415999977</v>
      </c>
      <c r="P11" s="190">
        <f t="shared" si="9"/>
        <v>97962.275344319991</v>
      </c>
      <c r="R11" s="191"/>
      <c r="S11" s="192"/>
      <c r="T11" s="158"/>
      <c r="U11" s="159">
        <v>7</v>
      </c>
      <c r="V11" s="160">
        <f>SUM(U99:U110)</f>
        <v>64999.999999999993</v>
      </c>
      <c r="W11" s="160">
        <f>SUM(V99:V110)</f>
        <v>0</v>
      </c>
      <c r="X11" s="161">
        <f t="shared" si="2"/>
        <v>650000</v>
      </c>
      <c r="Y11" s="123"/>
      <c r="Z11" s="191"/>
      <c r="AA11" s="192"/>
      <c r="AB11" s="158"/>
      <c r="AC11" s="159">
        <v>7</v>
      </c>
      <c r="AD11" s="160" t="e">
        <f>SUM(AC99:AC110)</f>
        <v>#NUM!</v>
      </c>
      <c r="AE11" s="160" t="e">
        <f>SUM(AD99:AD110)</f>
        <v>#NUM!</v>
      </c>
      <c r="AF11" s="161" t="e">
        <f t="shared" si="3"/>
        <v>#NUM!</v>
      </c>
    </row>
    <row r="12" spans="1:32" x14ac:dyDescent="0.3">
      <c r="B12" s="193" t="s">
        <v>0</v>
      </c>
      <c r="C12" s="421" t="e">
        <f>E12/E9</f>
        <v>#DIV/0!</v>
      </c>
      <c r="D12" s="421"/>
      <c r="E12" s="194">
        <f>'P&amp;L BUDGET - Current'!K3</f>
        <v>1000000</v>
      </c>
      <c r="F12" s="195">
        <f>E12/C8</f>
        <v>31250</v>
      </c>
      <c r="J12" s="196" t="s">
        <v>137</v>
      </c>
      <c r="L12" s="197">
        <f>L11/$E$15</f>
        <v>8.6192380952380951E-2</v>
      </c>
      <c r="M12" s="197">
        <f>M11/$E$15</f>
        <v>8.791622857142857E-2</v>
      </c>
      <c r="N12" s="197">
        <f>N11/$E$15</f>
        <v>8.9674553142857119E-2</v>
      </c>
      <c r="O12" s="197">
        <f>O11/$E$15</f>
        <v>9.1468044205714263E-2</v>
      </c>
      <c r="P12" s="198">
        <f>P11/$E$15</f>
        <v>9.3297405089828561E-2</v>
      </c>
      <c r="R12" s="191"/>
      <c r="S12" s="199"/>
      <c r="T12" s="158"/>
      <c r="U12" s="170">
        <v>8</v>
      </c>
      <c r="V12" s="171">
        <f>SUM(U111:U122)</f>
        <v>64999.999999999993</v>
      </c>
      <c r="W12" s="171">
        <f>SUM(V111:V122)</f>
        <v>0</v>
      </c>
      <c r="X12" s="172">
        <f t="shared" si="2"/>
        <v>650000</v>
      </c>
      <c r="Y12" s="123"/>
      <c r="Z12" s="191"/>
      <c r="AA12" s="199"/>
      <c r="AB12" s="158"/>
      <c r="AC12" s="170">
        <v>8</v>
      </c>
      <c r="AD12" s="171" t="e">
        <f>SUM(AC111:AC122)</f>
        <v>#NUM!</v>
      </c>
      <c r="AE12" s="171" t="e">
        <f>SUM(AD111:AD122)</f>
        <v>#NUM!</v>
      </c>
      <c r="AF12" s="172" t="e">
        <f t="shared" si="3"/>
        <v>#NUM!</v>
      </c>
    </row>
    <row r="13" spans="1:32" x14ac:dyDescent="0.3">
      <c r="B13" s="193" t="s">
        <v>138</v>
      </c>
      <c r="C13" s="200"/>
      <c r="D13" s="200"/>
      <c r="E13" s="201">
        <f>'P&amp;L BUDGET - Current'!K4</f>
        <v>25000</v>
      </c>
      <c r="F13" s="183"/>
      <c r="J13" s="202" t="s">
        <v>103</v>
      </c>
      <c r="L13" s="137">
        <f>$C$41</f>
        <v>-65000</v>
      </c>
      <c r="M13" s="137">
        <f>$C$41</f>
        <v>-65000</v>
      </c>
      <c r="N13" s="137">
        <f>$C$41</f>
        <v>-65000</v>
      </c>
      <c r="O13" s="137">
        <f>$C$41</f>
        <v>-65000</v>
      </c>
      <c r="P13" s="138">
        <f>$C$41</f>
        <v>-65000</v>
      </c>
      <c r="R13" s="123"/>
      <c r="S13" s="123"/>
      <c r="T13" s="158"/>
      <c r="U13" s="159">
        <v>9</v>
      </c>
      <c r="V13" s="160">
        <f>SUM(U123:U134)</f>
        <v>64999.999999999993</v>
      </c>
      <c r="W13" s="160">
        <f>SUM(V123:V134)</f>
        <v>0</v>
      </c>
      <c r="X13" s="161">
        <f t="shared" si="2"/>
        <v>650000</v>
      </c>
      <c r="Y13" s="123"/>
      <c r="Z13" s="123"/>
      <c r="AA13" s="123"/>
      <c r="AB13" s="158"/>
      <c r="AC13" s="159">
        <v>9</v>
      </c>
      <c r="AD13" s="160" t="e">
        <f>SUM(AC123:AC134)</f>
        <v>#NUM!</v>
      </c>
      <c r="AE13" s="160" t="e">
        <f>SUM(AD123:AD134)</f>
        <v>#NUM!</v>
      </c>
      <c r="AF13" s="161" t="e">
        <f t="shared" si="3"/>
        <v>#NUM!</v>
      </c>
    </row>
    <row r="14" spans="1:32" x14ac:dyDescent="0.3">
      <c r="B14" s="193" t="s">
        <v>139</v>
      </c>
      <c r="C14" s="200"/>
      <c r="D14" s="200"/>
      <c r="E14" s="203">
        <f>'P&amp;L BUDGET - Current'!K5</f>
        <v>25000</v>
      </c>
      <c r="F14" s="183"/>
      <c r="J14" s="202" t="s">
        <v>140</v>
      </c>
      <c r="L14" s="137">
        <f>$C$42</f>
        <v>0</v>
      </c>
      <c r="M14" s="137">
        <f>IF($G$42="On",L14*(1+$B$31), L14)</f>
        <v>0</v>
      </c>
      <c r="N14" s="137">
        <f t="shared" ref="N14:P14" si="10">IF($G$42="On",M14*(1+$B$31), M14)</f>
        <v>0</v>
      </c>
      <c r="O14" s="137">
        <f t="shared" si="10"/>
        <v>0</v>
      </c>
      <c r="P14" s="138">
        <f t="shared" si="10"/>
        <v>0</v>
      </c>
      <c r="R14" s="191"/>
      <c r="S14" s="158"/>
      <c r="T14" s="158"/>
      <c r="U14" s="170">
        <v>10</v>
      </c>
      <c r="V14" s="171">
        <f>SUM(U135:U146)</f>
        <v>64999.999999999993</v>
      </c>
      <c r="W14" s="171">
        <f>SUM(V135:V146)</f>
        <v>0</v>
      </c>
      <c r="X14" s="172">
        <f t="shared" si="2"/>
        <v>0</v>
      </c>
      <c r="Y14" s="123"/>
      <c r="Z14" s="191"/>
      <c r="AA14" s="158"/>
      <c r="AB14" s="158"/>
      <c r="AC14" s="170">
        <v>10</v>
      </c>
      <c r="AD14" s="171" t="e">
        <f>SUM(AC135:AC146)</f>
        <v>#NUM!</v>
      </c>
      <c r="AE14" s="171" t="e">
        <f>SUM(AD135:AD146)</f>
        <v>#NUM!</v>
      </c>
      <c r="AF14" s="172" t="e">
        <f t="shared" si="3"/>
        <v>#NUM!</v>
      </c>
    </row>
    <row r="15" spans="1:32" x14ac:dyDescent="0.3">
      <c r="B15" s="193" t="s">
        <v>141</v>
      </c>
      <c r="C15" s="204"/>
      <c r="E15" s="205">
        <f>SUM(E12:E14)</f>
        <v>1050000</v>
      </c>
      <c r="F15" s="183"/>
      <c r="J15" s="206" t="s">
        <v>142</v>
      </c>
      <c r="K15" s="207"/>
      <c r="L15" s="189">
        <f>L11+L13+L14</f>
        <v>25502</v>
      </c>
      <c r="M15" s="189">
        <f t="shared" ref="M15:O15" si="11">M11+M13+M14</f>
        <v>27312.039999999994</v>
      </c>
      <c r="N15" s="189">
        <f t="shared" si="11"/>
        <v>29158.280799999979</v>
      </c>
      <c r="O15" s="189">
        <f t="shared" si="11"/>
        <v>31041.446415999977</v>
      </c>
      <c r="P15" s="190">
        <f>P11+P13+P14</f>
        <v>32962.275344319991</v>
      </c>
      <c r="R15" s="191"/>
      <c r="S15" s="158"/>
      <c r="T15" s="158"/>
      <c r="U15" s="159">
        <v>11</v>
      </c>
      <c r="V15" s="160">
        <f>SUM(U147:U158)</f>
        <v>0</v>
      </c>
      <c r="W15" s="160">
        <f>SUM(V147:V158)</f>
        <v>0</v>
      </c>
      <c r="X15" s="161">
        <f t="shared" si="2"/>
        <v>0</v>
      </c>
      <c r="Y15" s="123"/>
      <c r="Z15" s="191"/>
      <c r="AA15" s="158"/>
      <c r="AB15" s="158"/>
      <c r="AC15" s="159">
        <v>11</v>
      </c>
      <c r="AD15" s="160" t="e">
        <f>SUM(AC147:AC158)</f>
        <v>#NUM!</v>
      </c>
      <c r="AE15" s="160" t="e">
        <f>SUM(AD147:AD158)</f>
        <v>#NUM!</v>
      </c>
      <c r="AF15" s="161" t="e">
        <f t="shared" si="3"/>
        <v>#NUM!</v>
      </c>
    </row>
    <row r="16" spans="1:32" x14ac:dyDescent="0.3">
      <c r="B16" s="193"/>
      <c r="C16" s="204"/>
      <c r="E16" s="205"/>
      <c r="F16" s="183"/>
      <c r="J16" s="208" t="s">
        <v>143</v>
      </c>
      <c r="K16" s="209"/>
      <c r="L16" s="210">
        <f>L15/$E$21</f>
        <v>0.51004000000000005</v>
      </c>
      <c r="M16" s="210">
        <f>M15/$E$21</f>
        <v>0.54624079999999986</v>
      </c>
      <c r="N16" s="210">
        <f>N15/$E$21</f>
        <v>0.58316561599999961</v>
      </c>
      <c r="O16" s="210">
        <f>O15/$E$21</f>
        <v>0.62082892831999958</v>
      </c>
      <c r="P16" s="211">
        <f>P15/$E$21</f>
        <v>0.65924550688639982</v>
      </c>
      <c r="R16" s="191"/>
      <c r="S16" s="158"/>
      <c r="T16" s="158"/>
      <c r="U16" s="170">
        <v>12</v>
      </c>
      <c r="V16" s="171">
        <f>SUM(U159:U170)</f>
        <v>0</v>
      </c>
      <c r="W16" s="171">
        <f>SUM(V159:V170)</f>
        <v>0</v>
      </c>
      <c r="X16" s="172">
        <f t="shared" si="2"/>
        <v>0</v>
      </c>
      <c r="Y16" s="123"/>
      <c r="Z16" s="191"/>
      <c r="AA16" s="158"/>
      <c r="AB16" s="158"/>
      <c r="AC16" s="170">
        <v>12</v>
      </c>
      <c r="AD16" s="171" t="e">
        <f>SUM(AC159:AC170)</f>
        <v>#NUM!</v>
      </c>
      <c r="AE16" s="171" t="e">
        <f>SUM(AD159:AD170)</f>
        <v>#NUM!</v>
      </c>
      <c r="AF16" s="172" t="e">
        <f t="shared" si="3"/>
        <v>#NUM!</v>
      </c>
    </row>
    <row r="17" spans="2:32" x14ac:dyDescent="0.3">
      <c r="B17" s="145" t="s">
        <v>144</v>
      </c>
      <c r="C17" s="212"/>
      <c r="D17" s="213" t="e">
        <f>E17/E9</f>
        <v>#DIV/0!</v>
      </c>
      <c r="E17" s="214">
        <v>0</v>
      </c>
      <c r="F17" s="215">
        <f>E17/C8</f>
        <v>0</v>
      </c>
      <c r="J17" s="208" t="s">
        <v>145</v>
      </c>
      <c r="K17" s="209"/>
      <c r="L17" s="216">
        <f>L11/-L13</f>
        <v>1.3923384615384615</v>
      </c>
      <c r="M17" s="216">
        <f>M11/-M13</f>
        <v>1.4201852307692306</v>
      </c>
      <c r="N17" s="216">
        <f>N11/-N13</f>
        <v>1.4485889353846151</v>
      </c>
      <c r="O17" s="216">
        <f>O11/-O13</f>
        <v>1.4775607140923073</v>
      </c>
      <c r="P17" s="217">
        <f>P11/-P13</f>
        <v>1.5071119283741536</v>
      </c>
      <c r="R17" s="191"/>
      <c r="S17" s="158"/>
      <c r="T17" s="158"/>
      <c r="U17" s="159">
        <v>13</v>
      </c>
      <c r="V17" s="160">
        <f>SUM(U171:U182)</f>
        <v>0</v>
      </c>
      <c r="W17" s="160">
        <f>SUM(V171:V182)</f>
        <v>0</v>
      </c>
      <c r="X17" s="161">
        <f t="shared" si="2"/>
        <v>0</v>
      </c>
      <c r="Y17" s="123"/>
      <c r="Z17" s="191"/>
      <c r="AA17" s="158"/>
      <c r="AB17" s="158"/>
      <c r="AC17" s="159">
        <v>13</v>
      </c>
      <c r="AD17" s="160" t="e">
        <f>SUM(AC171:AC182)</f>
        <v>#NUM!</v>
      </c>
      <c r="AE17" s="160" t="e">
        <f>SUM(AD171:AD182)</f>
        <v>#NUM!</v>
      </c>
      <c r="AF17" s="161" t="e">
        <f t="shared" si="3"/>
        <v>#NUM!</v>
      </c>
    </row>
    <row r="18" spans="2:32" x14ac:dyDescent="0.3">
      <c r="B18" s="206" t="s">
        <v>146</v>
      </c>
      <c r="C18" s="218"/>
      <c r="D18" s="219" t="e">
        <f>E18/E9</f>
        <v>#DIV/0!</v>
      </c>
      <c r="E18" s="220">
        <f>E15+E17</f>
        <v>1050000</v>
      </c>
      <c r="F18" s="221">
        <f>E18/C8</f>
        <v>32812.5</v>
      </c>
      <c r="J18" s="193"/>
      <c r="P18" s="222"/>
      <c r="R18" s="191"/>
      <c r="S18" s="158"/>
      <c r="T18" s="158"/>
      <c r="U18" s="170">
        <v>14</v>
      </c>
      <c r="V18" s="171">
        <f>SUM(U183:U194)</f>
        <v>0</v>
      </c>
      <c r="W18" s="171">
        <f>SUM(V183:V194)</f>
        <v>0</v>
      </c>
      <c r="X18" s="172">
        <f t="shared" si="2"/>
        <v>0</v>
      </c>
      <c r="Y18" s="123"/>
      <c r="Z18" s="191"/>
      <c r="AA18" s="158"/>
      <c r="AB18" s="158"/>
      <c r="AC18" s="170">
        <v>14</v>
      </c>
      <c r="AD18" s="171" t="e">
        <f>SUM(AC183:AC194)</f>
        <v>#NUM!</v>
      </c>
      <c r="AE18" s="171" t="e">
        <f>SUM(AD183:AD194)</f>
        <v>#NUM!</v>
      </c>
      <c r="AF18" s="172" t="e">
        <f t="shared" si="3"/>
        <v>#NUM!</v>
      </c>
    </row>
    <row r="19" spans="2:32" ht="16.2" x14ac:dyDescent="0.45">
      <c r="B19" s="193"/>
      <c r="C19" s="204"/>
      <c r="E19" s="205"/>
      <c r="F19" s="183"/>
      <c r="J19" s="193"/>
      <c r="K19" s="223" t="s">
        <v>111</v>
      </c>
      <c r="L19" s="224">
        <v>1</v>
      </c>
      <c r="M19" s="224">
        <f>L19+L19</f>
        <v>2</v>
      </c>
      <c r="N19" s="224">
        <f>M19+1</f>
        <v>3</v>
      </c>
      <c r="O19" s="224">
        <f t="shared" ref="O19:P19" si="12">N19+1</f>
        <v>4</v>
      </c>
      <c r="P19" s="225">
        <f t="shared" si="12"/>
        <v>5</v>
      </c>
      <c r="R19" s="191"/>
      <c r="S19" s="158"/>
      <c r="T19" s="158"/>
      <c r="U19" s="159">
        <v>15</v>
      </c>
      <c r="V19" s="160">
        <f>SUM(U195:U206)</f>
        <v>0</v>
      </c>
      <c r="W19" s="160">
        <f>SUM(V195:V206)</f>
        <v>0</v>
      </c>
      <c r="X19" s="161">
        <f t="shared" si="2"/>
        <v>0</v>
      </c>
      <c r="Y19" s="123"/>
      <c r="Z19" s="191"/>
      <c r="AA19" s="158"/>
      <c r="AB19" s="158"/>
      <c r="AC19" s="159">
        <v>15</v>
      </c>
      <c r="AD19" s="160" t="e">
        <f>SUM(AC195:AC206)</f>
        <v>#NUM!</v>
      </c>
      <c r="AE19" s="160" t="e">
        <f>SUM(AD195:AD206)</f>
        <v>#NUM!</v>
      </c>
      <c r="AF19" s="161" t="e">
        <f t="shared" si="3"/>
        <v>#NUM!</v>
      </c>
    </row>
    <row r="20" spans="2:32" x14ac:dyDescent="0.3">
      <c r="B20" s="193"/>
      <c r="C20" s="226" t="s">
        <v>147</v>
      </c>
      <c r="D20" s="227" t="s">
        <v>148</v>
      </c>
      <c r="F20" s="183"/>
      <c r="J20" s="127" t="s">
        <v>149</v>
      </c>
      <c r="P20" s="222"/>
      <c r="R20" s="191"/>
      <c r="S20" s="158"/>
      <c r="T20" s="158"/>
      <c r="U20" s="170">
        <v>16</v>
      </c>
      <c r="V20" s="171">
        <f>SUM(U207:U218)</f>
        <v>0</v>
      </c>
      <c r="W20" s="171">
        <f>SUM(V207:V218)</f>
        <v>0</v>
      </c>
      <c r="X20" s="172">
        <f t="shared" si="2"/>
        <v>0</v>
      </c>
      <c r="Y20" s="123"/>
      <c r="Z20" s="191"/>
      <c r="AA20" s="158"/>
      <c r="AB20" s="158"/>
      <c r="AC20" s="170">
        <v>16</v>
      </c>
      <c r="AD20" s="171" t="e">
        <f>SUM(AC207:AC218)</f>
        <v>#NUM!</v>
      </c>
      <c r="AE20" s="171" t="e">
        <f>SUM(AD207:AD218)</f>
        <v>#NUM!</v>
      </c>
      <c r="AF20" s="172" t="e">
        <f t="shared" si="3"/>
        <v>#NUM!</v>
      </c>
    </row>
    <row r="21" spans="2:32" x14ac:dyDescent="0.3">
      <c r="B21" s="145" t="s">
        <v>150</v>
      </c>
      <c r="C21" s="228"/>
      <c r="D21" s="200"/>
      <c r="E21" s="229">
        <f>C21*E12+E13+E14+C21*E17</f>
        <v>50000</v>
      </c>
      <c r="F21" s="230" t="s">
        <v>151</v>
      </c>
      <c r="J21" s="193" t="s">
        <v>152</v>
      </c>
      <c r="K21" s="137">
        <f>-E15</f>
        <v>-1050000</v>
      </c>
      <c r="L21" s="137">
        <v>0</v>
      </c>
      <c r="M21" s="137">
        <v>0</v>
      </c>
      <c r="N21" s="137">
        <v>0</v>
      </c>
      <c r="O21" s="137">
        <v>0</v>
      </c>
      <c r="P21" s="138">
        <v>0</v>
      </c>
      <c r="R21" s="191"/>
      <c r="S21" s="158"/>
      <c r="T21" s="158"/>
      <c r="U21" s="159">
        <v>17</v>
      </c>
      <c r="V21" s="160">
        <f>SUM(U219:U230)</f>
        <v>0</v>
      </c>
      <c r="W21" s="160">
        <f>SUM(V219:V230)</f>
        <v>0</v>
      </c>
      <c r="X21" s="161">
        <f t="shared" si="2"/>
        <v>0</v>
      </c>
      <c r="Y21" s="123"/>
      <c r="Z21" s="191"/>
      <c r="AA21" s="158"/>
      <c r="AB21" s="158"/>
      <c r="AC21" s="159">
        <v>17</v>
      </c>
      <c r="AD21" s="160" t="e">
        <f>SUM(AC219:AC230)</f>
        <v>#NUM!</v>
      </c>
      <c r="AE21" s="160" t="e">
        <f>SUM(AD219:AD230)</f>
        <v>#NUM!</v>
      </c>
      <c r="AF21" s="161" t="e">
        <f t="shared" si="3"/>
        <v>#NUM!</v>
      </c>
    </row>
    <row r="22" spans="2:32" x14ac:dyDescent="0.3">
      <c r="B22" s="231" t="s">
        <v>153</v>
      </c>
      <c r="C22" s="218">
        <f>'P&amp;L BUDGET - Current'!J11</f>
        <v>0.65</v>
      </c>
      <c r="D22" s="218">
        <f>'P&amp;L BUDGET - Current'!N11</f>
        <v>0.1</v>
      </c>
      <c r="E22" s="229">
        <f>C22*(E12+E17)</f>
        <v>650000</v>
      </c>
      <c r="F22" s="195">
        <f>-IF(ISERROR((PMT(D22/12,12*D25,-E22))*12),0,(PMT(D22/12,12*D25,-E22))*12)</f>
        <v>-65000</v>
      </c>
      <c r="J22" s="145" t="s">
        <v>144</v>
      </c>
      <c r="K22" s="137">
        <f>-E17</f>
        <v>0</v>
      </c>
      <c r="L22" s="137">
        <v>0</v>
      </c>
      <c r="M22" s="137">
        <v>0</v>
      </c>
      <c r="N22" s="137">
        <v>0</v>
      </c>
      <c r="O22" s="137">
        <v>0</v>
      </c>
      <c r="P22" s="138">
        <v>0</v>
      </c>
      <c r="R22" s="191"/>
      <c r="S22" s="158"/>
      <c r="T22" s="158"/>
      <c r="U22" s="170">
        <v>18</v>
      </c>
      <c r="V22" s="171">
        <f>SUM(U231:U242)</f>
        <v>0</v>
      </c>
      <c r="W22" s="171">
        <f>SUM(V231:V242)</f>
        <v>0</v>
      </c>
      <c r="X22" s="172">
        <f t="shared" si="2"/>
        <v>0</v>
      </c>
      <c r="Y22" s="123"/>
      <c r="Z22" s="191"/>
      <c r="AA22" s="158"/>
      <c r="AB22" s="158"/>
      <c r="AC22" s="170">
        <v>18</v>
      </c>
      <c r="AD22" s="171" t="e">
        <f>SUM(AC231:AC242)</f>
        <v>#NUM!</v>
      </c>
      <c r="AE22" s="171" t="e">
        <f>SUM(AD231:AD242)</f>
        <v>#NUM!</v>
      </c>
      <c r="AF22" s="172" t="e">
        <f t="shared" si="3"/>
        <v>#NUM!</v>
      </c>
    </row>
    <row r="23" spans="2:32" x14ac:dyDescent="0.3">
      <c r="B23" s="231" t="s">
        <v>154</v>
      </c>
      <c r="C23" s="232">
        <f>'P&amp;L BUDGET - Current'!J12</f>
        <v>0</v>
      </c>
      <c r="D23" s="218">
        <f>'P&amp;L BUDGET - Current'!N12</f>
        <v>0.1</v>
      </c>
      <c r="E23" s="233">
        <f>C23*(E12+E17)</f>
        <v>0</v>
      </c>
      <c r="F23" s="195">
        <f>-IF(ISERROR((PMT(D23/12,12*D26,-E23))*12),0,(PMT(D23/12,12*D26,-E23))*12)</f>
        <v>0</v>
      </c>
      <c r="J23" s="193" t="s">
        <v>155</v>
      </c>
      <c r="L23" s="137">
        <f>IF(L19=$E$32,$E$73,0)</f>
        <v>0</v>
      </c>
      <c r="M23" s="137">
        <f>IF(M19=$E$32,$E$73,0)</f>
        <v>0</v>
      </c>
      <c r="N23" s="137">
        <f>IF(N19=$E$32,$E$73,0)</f>
        <v>0</v>
      </c>
      <c r="O23" s="137">
        <f>IF(O19=$E$32,$E$73,0)</f>
        <v>0</v>
      </c>
      <c r="P23" s="138">
        <f>IF(P19=$E$32,$E$73,0)</f>
        <v>0</v>
      </c>
      <c r="R23" s="191"/>
      <c r="S23" s="158"/>
      <c r="T23" s="158"/>
      <c r="U23" s="159">
        <v>19</v>
      </c>
      <c r="V23" s="160">
        <f>SUM(U243:U254)</f>
        <v>0</v>
      </c>
      <c r="W23" s="160">
        <f>SUM(V243:V254)</f>
        <v>0</v>
      </c>
      <c r="X23" s="161">
        <f t="shared" si="2"/>
        <v>0</v>
      </c>
      <c r="Y23" s="123"/>
      <c r="Z23" s="191"/>
      <c r="AA23" s="158"/>
      <c r="AB23" s="158"/>
      <c r="AC23" s="159">
        <v>19</v>
      </c>
      <c r="AD23" s="160" t="e">
        <f>SUM(AC243:AC254)</f>
        <v>#NUM!</v>
      </c>
      <c r="AE23" s="160" t="e">
        <f>SUM(AD243:AD254)</f>
        <v>#NUM!</v>
      </c>
      <c r="AF23" s="161" t="e">
        <f t="shared" si="3"/>
        <v>#NUM!</v>
      </c>
    </row>
    <row r="24" spans="2:32" ht="17.25" customHeight="1" x14ac:dyDescent="0.3">
      <c r="B24" s="145" t="s">
        <v>156</v>
      </c>
      <c r="C24" s="212">
        <f>SUM(C21:C23)</f>
        <v>0.65</v>
      </c>
      <c r="D24" s="212"/>
      <c r="E24" s="229">
        <f>SUM(E21:E23)</f>
        <v>700000</v>
      </c>
      <c r="F24" s="234">
        <f>SUM(F22:F23)</f>
        <v>-65000</v>
      </c>
      <c r="J24" s="193"/>
      <c r="L24" s="137"/>
      <c r="M24" s="137"/>
      <c r="N24" s="137"/>
      <c r="O24" s="137"/>
      <c r="P24" s="138"/>
      <c r="R24" s="191"/>
      <c r="S24" s="158"/>
      <c r="T24" s="158"/>
      <c r="U24" s="235">
        <v>20</v>
      </c>
      <c r="V24" s="236">
        <f>SUM(U255:U266)</f>
        <v>0</v>
      </c>
      <c r="W24" s="236">
        <f>SUM(V255:V266)</f>
        <v>0</v>
      </c>
      <c r="X24" s="237">
        <f t="shared" si="2"/>
        <v>0</v>
      </c>
      <c r="Y24" s="123"/>
      <c r="Z24" s="191"/>
      <c r="AA24" s="158"/>
      <c r="AB24" s="158"/>
      <c r="AC24" s="235">
        <v>20</v>
      </c>
      <c r="AD24" s="236" t="e">
        <f>SUM(AC255:AC266)</f>
        <v>#NUM!</v>
      </c>
      <c r="AE24" s="236" t="e">
        <f>SUM(AD255:AD266)</f>
        <v>#NUM!</v>
      </c>
      <c r="AF24" s="237" t="e">
        <f t="shared" si="3"/>
        <v>#NUM!</v>
      </c>
    </row>
    <row r="25" spans="2:32" x14ac:dyDescent="0.3">
      <c r="B25" s="145"/>
      <c r="C25" s="212" t="s">
        <v>157</v>
      </c>
      <c r="D25" s="238">
        <f>'P&amp;L BUDGET - Current'!O11</f>
        <v>99999</v>
      </c>
      <c r="E25" s="229"/>
      <c r="F25" s="239"/>
      <c r="J25" s="193" t="s">
        <v>158</v>
      </c>
      <c r="K25" s="137">
        <f>E22</f>
        <v>650000</v>
      </c>
      <c r="L25" s="137">
        <v>0</v>
      </c>
      <c r="M25" s="137">
        <v>0</v>
      </c>
      <c r="N25" s="137">
        <v>0</v>
      </c>
      <c r="O25" s="137">
        <v>0</v>
      </c>
      <c r="P25" s="138">
        <v>0</v>
      </c>
      <c r="R25" s="191"/>
      <c r="S25" s="158"/>
      <c r="T25" s="158"/>
      <c r="U25" s="123"/>
      <c r="V25" s="123"/>
      <c r="W25" s="123"/>
      <c r="X25" s="123"/>
      <c r="Y25" s="123"/>
      <c r="Z25" s="191"/>
      <c r="AA25" s="158"/>
      <c r="AB25" s="158"/>
      <c r="AC25" s="123"/>
      <c r="AD25" s="123"/>
      <c r="AE25" s="123"/>
      <c r="AF25" s="123"/>
    </row>
    <row r="26" spans="2:32" ht="16.5" customHeight="1" x14ac:dyDescent="0.3">
      <c r="B26" s="145"/>
      <c r="C26" s="212" t="s">
        <v>159</v>
      </c>
      <c r="D26" s="238">
        <f>'P&amp;L BUDGET - Current'!O12</f>
        <v>0</v>
      </c>
      <c r="E26" s="229"/>
      <c r="F26" s="239"/>
      <c r="I26" s="128"/>
      <c r="J26" s="193" t="s">
        <v>160</v>
      </c>
      <c r="K26" s="137">
        <f>E23</f>
        <v>0</v>
      </c>
      <c r="L26" s="137">
        <v>0</v>
      </c>
      <c r="M26" s="137">
        <v>0</v>
      </c>
      <c r="N26" s="137">
        <v>0</v>
      </c>
      <c r="O26" s="137">
        <v>0</v>
      </c>
      <c r="P26" s="138">
        <v>0</v>
      </c>
      <c r="R26" s="240" t="s">
        <v>161</v>
      </c>
      <c r="S26" s="241" t="s">
        <v>162</v>
      </c>
      <c r="T26" s="241" t="s">
        <v>163</v>
      </c>
      <c r="U26" s="242" t="s">
        <v>118</v>
      </c>
      <c r="V26" s="242" t="s">
        <v>119</v>
      </c>
      <c r="W26" s="243" t="s">
        <v>164</v>
      </c>
      <c r="X26" s="244" t="s">
        <v>165</v>
      </c>
      <c r="Z26" s="240" t="s">
        <v>161</v>
      </c>
      <c r="AA26" s="241" t="s">
        <v>162</v>
      </c>
      <c r="AB26" s="241" t="s">
        <v>163</v>
      </c>
      <c r="AC26" s="242" t="s">
        <v>118</v>
      </c>
      <c r="AD26" s="242" t="s">
        <v>119</v>
      </c>
      <c r="AE26" s="243" t="s">
        <v>164</v>
      </c>
      <c r="AF26" s="244" t="s">
        <v>165</v>
      </c>
    </row>
    <row r="27" spans="2:32" x14ac:dyDescent="0.3">
      <c r="B27" s="145"/>
      <c r="C27" s="212"/>
      <c r="D27" s="245"/>
      <c r="E27" s="229"/>
      <c r="F27" s="239"/>
      <c r="H27" s="128"/>
      <c r="I27" s="136"/>
      <c r="J27" s="193" t="s">
        <v>166</v>
      </c>
      <c r="K27" s="137"/>
      <c r="L27" s="137">
        <f>IF(L19=$E$32,$E$75,0)</f>
        <v>0</v>
      </c>
      <c r="M27" s="137">
        <f t="shared" ref="M27:P27" si="13">IF(M19=$E$32,$E$75,0)</f>
        <v>0</v>
      </c>
      <c r="N27" s="137">
        <f t="shared" si="13"/>
        <v>0</v>
      </c>
      <c r="O27" s="137">
        <f t="shared" si="13"/>
        <v>0</v>
      </c>
      <c r="P27" s="138">
        <f t="shared" si="13"/>
        <v>0</v>
      </c>
      <c r="R27" s="159">
        <v>1</v>
      </c>
      <c r="S27" s="246">
        <f t="shared" ref="S27:S90" si="14">IF(S$10*12&gt;=R27,"I/O",R27-(S$10*12))</f>
        <v>1</v>
      </c>
      <c r="T27" s="160">
        <f>S$4</f>
        <v>650000</v>
      </c>
      <c r="U27" s="160">
        <f t="shared" ref="U27:U90" si="15">-IPMT(S$5/12,S27,$S$7*12,S$4)*IF(T27=0,0,1)</f>
        <v>5416.666666666667</v>
      </c>
      <c r="V27" s="160">
        <f>IF(S27&lt;&gt;"I/O",-PPMT(S$5/12,S27,S$7*12,S$4),0)*IF(S27&gt;=$C$28,0,1)</f>
        <v>0</v>
      </c>
      <c r="W27" s="160">
        <f t="shared" ref="W27:W90" si="16">IF(R27=$C$28,MAX(-T27,-$E$73),0)</f>
        <v>0</v>
      </c>
      <c r="X27" s="144">
        <f t="shared" ref="X27:X90" si="17">T27-V27+W27</f>
        <v>650000</v>
      </c>
      <c r="Z27" s="159">
        <v>1</v>
      </c>
      <c r="AA27" s="246">
        <f t="shared" ref="AA27:AA90" si="18">IF(AA$10*12&gt;=Z27,"I/O",Z27-(AA$10*12))</f>
        <v>1</v>
      </c>
      <c r="AB27" s="160">
        <f>AA$4</f>
        <v>0</v>
      </c>
      <c r="AC27" s="160" t="e">
        <f>-IPMT(AA$5/12,AA27,$AA$7*12,AA$4)*IF(AB27=0,0,1)</f>
        <v>#NUM!</v>
      </c>
      <c r="AD27" s="160" t="e">
        <f>IF(AA27&lt;&gt;"I/O",-PPMT(AA$5/12,AA27,AA$7*12,AA$4),0)*IF(AA27&gt;=$C$28,0,1)</f>
        <v>#NUM!</v>
      </c>
      <c r="AE27" s="160">
        <f t="shared" ref="AE27:AE90" si="19">IF(Z27=$C$28,MAX(-AB27,-$E$73),0)</f>
        <v>0</v>
      </c>
      <c r="AF27" s="144" t="e">
        <f t="shared" ref="AF27:AF90" si="20">AB27-AD27+AE27</f>
        <v>#NUM!</v>
      </c>
    </row>
    <row r="28" spans="2:32" x14ac:dyDescent="0.3">
      <c r="B28" s="247" t="s">
        <v>167</v>
      </c>
      <c r="C28" s="248">
        <f>D28*12</f>
        <v>120</v>
      </c>
      <c r="D28" s="249">
        <v>10</v>
      </c>
      <c r="E28" s="229"/>
      <c r="F28" s="239"/>
      <c r="H28" s="136"/>
      <c r="I28" s="136"/>
      <c r="J28" s="193" t="s">
        <v>168</v>
      </c>
      <c r="K28" s="137"/>
      <c r="L28" s="137">
        <f>IF(L19=$E$32,$E$76,0)</f>
        <v>0</v>
      </c>
      <c r="M28" s="137">
        <f t="shared" ref="M28:P28" si="21">IF(M19=$E$32,$E$76,0)</f>
        <v>0</v>
      </c>
      <c r="N28" s="137">
        <f t="shared" si="21"/>
        <v>0</v>
      </c>
      <c r="O28" s="137">
        <f t="shared" si="21"/>
        <v>0</v>
      </c>
      <c r="P28" s="138">
        <f t="shared" si="21"/>
        <v>0</v>
      </c>
      <c r="R28" s="159">
        <v>2</v>
      </c>
      <c r="S28" s="246">
        <f t="shared" si="14"/>
        <v>2</v>
      </c>
      <c r="T28" s="160">
        <f t="shared" ref="T28:T91" si="22">X27</f>
        <v>650000</v>
      </c>
      <c r="U28" s="160">
        <f t="shared" si="15"/>
        <v>5416.666666666667</v>
      </c>
      <c r="V28" s="160">
        <f t="shared" ref="V28:V91" si="23">IF(S28&lt;&gt;"I/O",-PPMT(S$5/12,S28,S$7*12,S$4),0)*IF(S28&gt;=$C$28,0,1)</f>
        <v>0</v>
      </c>
      <c r="W28" s="160">
        <f t="shared" si="16"/>
        <v>0</v>
      </c>
      <c r="X28" s="161">
        <f t="shared" si="17"/>
        <v>650000</v>
      </c>
      <c r="Z28" s="159">
        <v>2</v>
      </c>
      <c r="AA28" s="246">
        <f t="shared" si="18"/>
        <v>2</v>
      </c>
      <c r="AB28" s="160" t="e">
        <f t="shared" ref="AB28:AB62" si="24">AF27</f>
        <v>#NUM!</v>
      </c>
      <c r="AC28" s="160" t="e">
        <f t="shared" ref="AC28:AC91" si="25">-IPMT(AA$5/12,AA28,$AA$7*12,AA$4)*IF(AB28=0,0,1)</f>
        <v>#NUM!</v>
      </c>
      <c r="AD28" s="160" t="e">
        <f t="shared" ref="AD28:AD91" si="26">IF(AA28&lt;&gt;"I/O",-PPMT(AA$5/12,AA28,AA$7*12,AA$4),0)*IF(AA28&gt;=$C$28,0,1)</f>
        <v>#NUM!</v>
      </c>
      <c r="AE28" s="160">
        <f t="shared" si="19"/>
        <v>0</v>
      </c>
      <c r="AF28" s="161" t="e">
        <f t="shared" si="20"/>
        <v>#NUM!</v>
      </c>
    </row>
    <row r="29" spans="2:32" x14ac:dyDescent="0.3">
      <c r="B29" s="145"/>
      <c r="C29" s="212"/>
      <c r="D29" s="245"/>
      <c r="E29" s="229"/>
      <c r="F29" s="239"/>
      <c r="H29" s="136"/>
      <c r="J29" s="193"/>
      <c r="P29" s="222"/>
      <c r="R29" s="159">
        <v>3</v>
      </c>
      <c r="S29" s="246">
        <f t="shared" si="14"/>
        <v>3</v>
      </c>
      <c r="T29" s="160">
        <f t="shared" si="22"/>
        <v>650000</v>
      </c>
      <c r="U29" s="160">
        <f t="shared" si="15"/>
        <v>5416.666666666667</v>
      </c>
      <c r="V29" s="160">
        <f t="shared" si="23"/>
        <v>0</v>
      </c>
      <c r="W29" s="160">
        <f t="shared" si="16"/>
        <v>0</v>
      </c>
      <c r="X29" s="161">
        <f t="shared" si="17"/>
        <v>650000</v>
      </c>
      <c r="Z29" s="159">
        <v>3</v>
      </c>
      <c r="AA29" s="246">
        <f t="shared" si="18"/>
        <v>3</v>
      </c>
      <c r="AB29" s="160" t="e">
        <f t="shared" si="24"/>
        <v>#NUM!</v>
      </c>
      <c r="AC29" s="160" t="e">
        <f t="shared" si="25"/>
        <v>#NUM!</v>
      </c>
      <c r="AD29" s="160" t="e">
        <f t="shared" si="26"/>
        <v>#NUM!</v>
      </c>
      <c r="AE29" s="160">
        <f t="shared" si="19"/>
        <v>0</v>
      </c>
      <c r="AF29" s="161" t="e">
        <f t="shared" si="20"/>
        <v>#NUM!</v>
      </c>
    </row>
    <row r="30" spans="2:32" x14ac:dyDescent="0.3">
      <c r="B30" s="422">
        <v>0.02</v>
      </c>
      <c r="C30" s="423"/>
      <c r="D30" s="423"/>
      <c r="E30" s="423"/>
      <c r="F30" s="424"/>
      <c r="G30" s="250"/>
      <c r="I30" s="136"/>
      <c r="J30" s="193" t="s">
        <v>169</v>
      </c>
      <c r="L30" s="137">
        <f>IF(L19&lt;=$E$32,L11,0)</f>
        <v>90502</v>
      </c>
      <c r="M30" s="137">
        <f t="shared" ref="M30:P30" si="27">IF(M19&lt;=$E$32,M11,0)</f>
        <v>92312.04</v>
      </c>
      <c r="N30" s="137">
        <f t="shared" si="27"/>
        <v>94158.280799999979</v>
      </c>
      <c r="O30" s="137">
        <f t="shared" si="27"/>
        <v>96041.446415999977</v>
      </c>
      <c r="P30" s="138">
        <f t="shared" si="27"/>
        <v>97962.275344319991</v>
      </c>
      <c r="R30" s="159">
        <v>4</v>
      </c>
      <c r="S30" s="246">
        <f t="shared" si="14"/>
        <v>4</v>
      </c>
      <c r="T30" s="160">
        <f t="shared" si="22"/>
        <v>650000</v>
      </c>
      <c r="U30" s="160">
        <f t="shared" si="15"/>
        <v>5416.666666666667</v>
      </c>
      <c r="V30" s="160">
        <f t="shared" si="23"/>
        <v>0</v>
      </c>
      <c r="W30" s="160">
        <f t="shared" si="16"/>
        <v>0</v>
      </c>
      <c r="X30" s="161">
        <f t="shared" si="17"/>
        <v>650000</v>
      </c>
      <c r="Z30" s="159">
        <v>4</v>
      </c>
      <c r="AA30" s="246">
        <f t="shared" si="18"/>
        <v>4</v>
      </c>
      <c r="AB30" s="160" t="e">
        <f t="shared" si="24"/>
        <v>#NUM!</v>
      </c>
      <c r="AC30" s="160" t="e">
        <f t="shared" si="25"/>
        <v>#NUM!</v>
      </c>
      <c r="AD30" s="160" t="e">
        <f t="shared" si="26"/>
        <v>#NUM!</v>
      </c>
      <c r="AE30" s="160">
        <f t="shared" si="19"/>
        <v>0</v>
      </c>
      <c r="AF30" s="161" t="e">
        <f t="shared" si="20"/>
        <v>#NUM!</v>
      </c>
    </row>
    <row r="31" spans="2:32" x14ac:dyDescent="0.3">
      <c r="B31" s="425">
        <v>0.02</v>
      </c>
      <c r="C31" s="426"/>
      <c r="D31" s="426"/>
      <c r="E31" s="426"/>
      <c r="F31" s="427"/>
      <c r="G31" s="251"/>
      <c r="H31" s="136"/>
      <c r="J31" s="193" t="s">
        <v>103</v>
      </c>
      <c r="L31" s="137">
        <f>IF(L19&lt;=$E$32,L13,0)</f>
        <v>-65000</v>
      </c>
      <c r="M31" s="137">
        <f t="shared" ref="M31:P31" si="28">IF(M19&lt;=$E$32,M13,0)</f>
        <v>-65000</v>
      </c>
      <c r="N31" s="137">
        <f t="shared" si="28"/>
        <v>-65000</v>
      </c>
      <c r="O31" s="137">
        <f t="shared" si="28"/>
        <v>-65000</v>
      </c>
      <c r="P31" s="138">
        <f t="shared" si="28"/>
        <v>-65000</v>
      </c>
      <c r="R31" s="159">
        <v>5</v>
      </c>
      <c r="S31" s="246">
        <f t="shared" si="14"/>
        <v>5</v>
      </c>
      <c r="T31" s="160">
        <f t="shared" si="22"/>
        <v>650000</v>
      </c>
      <c r="U31" s="160">
        <f t="shared" si="15"/>
        <v>5416.666666666667</v>
      </c>
      <c r="V31" s="160">
        <f t="shared" si="23"/>
        <v>0</v>
      </c>
      <c r="W31" s="160">
        <f t="shared" si="16"/>
        <v>0</v>
      </c>
      <c r="X31" s="161">
        <f t="shared" si="17"/>
        <v>650000</v>
      </c>
      <c r="Z31" s="159">
        <v>5</v>
      </c>
      <c r="AA31" s="246">
        <f t="shared" si="18"/>
        <v>5</v>
      </c>
      <c r="AB31" s="160" t="e">
        <f t="shared" si="24"/>
        <v>#NUM!</v>
      </c>
      <c r="AC31" s="160" t="e">
        <f t="shared" si="25"/>
        <v>#NUM!</v>
      </c>
      <c r="AD31" s="160" t="e">
        <f t="shared" si="26"/>
        <v>#NUM!</v>
      </c>
      <c r="AE31" s="160">
        <f t="shared" si="19"/>
        <v>0</v>
      </c>
      <c r="AF31" s="161" t="e">
        <f t="shared" si="20"/>
        <v>#NUM!</v>
      </c>
    </row>
    <row r="32" spans="2:32" x14ac:dyDescent="0.3">
      <c r="B32" s="252" t="s">
        <v>170</v>
      </c>
      <c r="C32" s="253" t="s">
        <v>171</v>
      </c>
      <c r="D32" s="254"/>
      <c r="E32" s="255">
        <f>D28</f>
        <v>10</v>
      </c>
      <c r="F32" s="222"/>
      <c r="G32" s="256" t="s">
        <v>172</v>
      </c>
      <c r="I32" s="136"/>
      <c r="J32" s="193" t="s">
        <v>173</v>
      </c>
      <c r="L32" s="137">
        <f>IF(L19&lt;=$E$32,L14,0)</f>
        <v>0</v>
      </c>
      <c r="M32" s="137">
        <f t="shared" ref="M32:P32" si="29">IF(M19&lt;=$E$32,M14,0)</f>
        <v>0</v>
      </c>
      <c r="N32" s="137">
        <f t="shared" si="29"/>
        <v>0</v>
      </c>
      <c r="O32" s="137">
        <f t="shared" si="29"/>
        <v>0</v>
      </c>
      <c r="P32" s="167">
        <f t="shared" si="29"/>
        <v>0</v>
      </c>
      <c r="R32" s="159">
        <v>6</v>
      </c>
      <c r="S32" s="246">
        <f t="shared" si="14"/>
        <v>6</v>
      </c>
      <c r="T32" s="160">
        <f t="shared" si="22"/>
        <v>650000</v>
      </c>
      <c r="U32" s="160">
        <f t="shared" si="15"/>
        <v>5416.666666666667</v>
      </c>
      <c r="V32" s="160">
        <f t="shared" si="23"/>
        <v>0</v>
      </c>
      <c r="W32" s="160">
        <f t="shared" si="16"/>
        <v>0</v>
      </c>
      <c r="X32" s="161">
        <f t="shared" si="17"/>
        <v>650000</v>
      </c>
      <c r="Z32" s="159">
        <v>6</v>
      </c>
      <c r="AA32" s="246">
        <f t="shared" si="18"/>
        <v>6</v>
      </c>
      <c r="AB32" s="160" t="e">
        <f t="shared" si="24"/>
        <v>#NUM!</v>
      </c>
      <c r="AC32" s="160" t="e">
        <f t="shared" si="25"/>
        <v>#NUM!</v>
      </c>
      <c r="AD32" s="160" t="e">
        <f t="shared" si="26"/>
        <v>#NUM!</v>
      </c>
      <c r="AE32" s="160">
        <f t="shared" si="19"/>
        <v>0</v>
      </c>
      <c r="AF32" s="161" t="e">
        <f t="shared" si="20"/>
        <v>#NUM!</v>
      </c>
    </row>
    <row r="33" spans="2:32" x14ac:dyDescent="0.3">
      <c r="B33" s="135" t="s">
        <v>122</v>
      </c>
      <c r="C33" s="257">
        <f>'P&amp;L BUDGET - Current'!E16</f>
        <v>154080</v>
      </c>
      <c r="D33" s="258"/>
      <c r="E33" s="259">
        <f>IF(G33="On",((C33)*(1+$B$30)^($E$32-1)),C33)</f>
        <v>184139.86297332565</v>
      </c>
      <c r="F33" s="222"/>
      <c r="G33" s="260" t="s">
        <v>174</v>
      </c>
      <c r="H33" s="136"/>
      <c r="J33" s="193" t="s">
        <v>142</v>
      </c>
      <c r="L33" s="178">
        <f>SUM(L30:L32)</f>
        <v>25502</v>
      </c>
      <c r="M33" s="178">
        <f t="shared" ref="M33:P33" si="30">SUM(M30:M32)</f>
        <v>27312.039999999994</v>
      </c>
      <c r="N33" s="178">
        <f t="shared" si="30"/>
        <v>29158.280799999979</v>
      </c>
      <c r="O33" s="178">
        <f t="shared" si="30"/>
        <v>31041.446415999977</v>
      </c>
      <c r="P33" s="179">
        <f t="shared" si="30"/>
        <v>32962.275344319991</v>
      </c>
      <c r="R33" s="159">
        <v>7</v>
      </c>
      <c r="S33" s="246">
        <f t="shared" si="14"/>
        <v>7</v>
      </c>
      <c r="T33" s="160">
        <f t="shared" si="22"/>
        <v>650000</v>
      </c>
      <c r="U33" s="160">
        <f t="shared" si="15"/>
        <v>5416.666666666667</v>
      </c>
      <c r="V33" s="160">
        <f t="shared" si="23"/>
        <v>0</v>
      </c>
      <c r="W33" s="160">
        <f t="shared" si="16"/>
        <v>0</v>
      </c>
      <c r="X33" s="161">
        <f t="shared" si="17"/>
        <v>650000</v>
      </c>
      <c r="Z33" s="159">
        <v>7</v>
      </c>
      <c r="AA33" s="246">
        <f t="shared" si="18"/>
        <v>7</v>
      </c>
      <c r="AB33" s="160" t="e">
        <f t="shared" si="24"/>
        <v>#NUM!</v>
      </c>
      <c r="AC33" s="160" t="e">
        <f t="shared" si="25"/>
        <v>#NUM!</v>
      </c>
      <c r="AD33" s="160" t="e">
        <f t="shared" si="26"/>
        <v>#NUM!</v>
      </c>
      <c r="AE33" s="160">
        <f t="shared" si="19"/>
        <v>0</v>
      </c>
      <c r="AF33" s="161" t="e">
        <f t="shared" si="20"/>
        <v>#NUM!</v>
      </c>
    </row>
    <row r="34" spans="2:32" x14ac:dyDescent="0.3">
      <c r="B34" s="135" t="s">
        <v>126</v>
      </c>
      <c r="C34" s="261">
        <f>'P&amp;L BUDGET - Current'!E19</f>
        <v>6650</v>
      </c>
      <c r="D34" s="258"/>
      <c r="E34" s="262">
        <f>IF(G34="On",((C34)*(1+$B$30)^($E$32-1)),C34)</f>
        <v>7947.3655813383666</v>
      </c>
      <c r="F34" s="222"/>
      <c r="G34" s="260" t="s">
        <v>174</v>
      </c>
      <c r="J34" s="193"/>
      <c r="L34" s="263">
        <f>L33/-$K$35</f>
        <v>6.3755000000000006E-2</v>
      </c>
      <c r="M34" s="263">
        <f>M33/-$K$35</f>
        <v>6.8280099999999982E-2</v>
      </c>
      <c r="N34" s="263">
        <f>N33/-$K$35</f>
        <v>7.2895701999999951E-2</v>
      </c>
      <c r="O34" s="263">
        <f>O33/-$K$35</f>
        <v>7.7603616039999948E-2</v>
      </c>
      <c r="P34" s="264">
        <f>P33/-$K$35</f>
        <v>8.2405688360799978E-2</v>
      </c>
      <c r="R34" s="159">
        <v>8</v>
      </c>
      <c r="S34" s="246">
        <f t="shared" si="14"/>
        <v>8</v>
      </c>
      <c r="T34" s="160">
        <f t="shared" si="22"/>
        <v>650000</v>
      </c>
      <c r="U34" s="160">
        <f t="shared" si="15"/>
        <v>5416.666666666667</v>
      </c>
      <c r="V34" s="160">
        <f t="shared" si="23"/>
        <v>0</v>
      </c>
      <c r="W34" s="160">
        <f t="shared" si="16"/>
        <v>0</v>
      </c>
      <c r="X34" s="161">
        <f t="shared" si="17"/>
        <v>650000</v>
      </c>
      <c r="Z34" s="159">
        <v>8</v>
      </c>
      <c r="AA34" s="246">
        <f t="shared" si="18"/>
        <v>8</v>
      </c>
      <c r="AB34" s="160" t="e">
        <f t="shared" si="24"/>
        <v>#NUM!</v>
      </c>
      <c r="AC34" s="160" t="e">
        <f t="shared" si="25"/>
        <v>#NUM!</v>
      </c>
      <c r="AD34" s="160" t="e">
        <f t="shared" si="26"/>
        <v>#NUM!</v>
      </c>
      <c r="AE34" s="160">
        <f t="shared" si="19"/>
        <v>0</v>
      </c>
      <c r="AF34" s="161" t="e">
        <f t="shared" si="20"/>
        <v>#NUM!</v>
      </c>
    </row>
    <row r="35" spans="2:32" x14ac:dyDescent="0.3">
      <c r="B35" s="135" t="s">
        <v>127</v>
      </c>
      <c r="C35" s="265">
        <f>SUM(C33:C34)</f>
        <v>160730</v>
      </c>
      <c r="D35" s="258"/>
      <c r="E35" s="266">
        <f>SUM(E33:E34)</f>
        <v>192087.22855466401</v>
      </c>
      <c r="F35" s="222"/>
      <c r="G35" s="251"/>
      <c r="J35" s="267" t="s">
        <v>175</v>
      </c>
      <c r="K35" s="268">
        <f>SUM(K21:K31)</f>
        <v>-400000</v>
      </c>
      <c r="L35" s="268">
        <f>SUM(L21:L32)</f>
        <v>25502</v>
      </c>
      <c r="M35" s="268">
        <f>SUM(M21:M32)</f>
        <v>27312.039999999994</v>
      </c>
      <c r="N35" s="268">
        <f>SUM(N21:N32)</f>
        <v>29158.280799999979</v>
      </c>
      <c r="O35" s="268">
        <f>SUM(O21:O32)</f>
        <v>31041.446415999977</v>
      </c>
      <c r="P35" s="269">
        <f>SUM(P21:P32)</f>
        <v>32962.275344319991</v>
      </c>
      <c r="R35" s="159">
        <v>9</v>
      </c>
      <c r="S35" s="246">
        <f t="shared" si="14"/>
        <v>9</v>
      </c>
      <c r="T35" s="160">
        <f t="shared" si="22"/>
        <v>650000</v>
      </c>
      <c r="U35" s="160">
        <f t="shared" si="15"/>
        <v>5416.666666666667</v>
      </c>
      <c r="V35" s="160">
        <f t="shared" si="23"/>
        <v>0</v>
      </c>
      <c r="W35" s="160">
        <f t="shared" si="16"/>
        <v>0</v>
      </c>
      <c r="X35" s="161">
        <f t="shared" si="17"/>
        <v>650000</v>
      </c>
      <c r="Z35" s="159">
        <v>9</v>
      </c>
      <c r="AA35" s="246">
        <f t="shared" si="18"/>
        <v>9</v>
      </c>
      <c r="AB35" s="160" t="e">
        <f t="shared" si="24"/>
        <v>#NUM!</v>
      </c>
      <c r="AC35" s="160" t="e">
        <f t="shared" si="25"/>
        <v>#NUM!</v>
      </c>
      <c r="AD35" s="160" t="e">
        <f t="shared" si="26"/>
        <v>#NUM!</v>
      </c>
      <c r="AE35" s="160">
        <f t="shared" si="19"/>
        <v>0</v>
      </c>
      <c r="AF35" s="161" t="e">
        <f t="shared" si="20"/>
        <v>#NUM!</v>
      </c>
    </row>
    <row r="36" spans="2:32" x14ac:dyDescent="0.3">
      <c r="B36" s="270">
        <f>'P&amp;L BUDGET - Current'!D17</f>
        <v>0.03</v>
      </c>
      <c r="C36" s="271">
        <f>-C33*B36</f>
        <v>-4622.3999999999996</v>
      </c>
      <c r="D36" s="258"/>
      <c r="E36" s="272">
        <f>-B36*E33</f>
        <v>-5524.1958891997692</v>
      </c>
      <c r="F36" s="222"/>
      <c r="G36" s="273"/>
      <c r="J36" s="193"/>
      <c r="K36" s="137"/>
      <c r="P36" s="222"/>
      <c r="R36" s="159">
        <v>10</v>
      </c>
      <c r="S36" s="246">
        <f t="shared" si="14"/>
        <v>10</v>
      </c>
      <c r="T36" s="160">
        <f t="shared" si="22"/>
        <v>650000</v>
      </c>
      <c r="U36" s="160">
        <f t="shared" si="15"/>
        <v>5416.666666666667</v>
      </c>
      <c r="V36" s="160">
        <f t="shared" si="23"/>
        <v>0</v>
      </c>
      <c r="W36" s="160">
        <f t="shared" si="16"/>
        <v>0</v>
      </c>
      <c r="X36" s="161">
        <f t="shared" si="17"/>
        <v>650000</v>
      </c>
      <c r="Z36" s="159">
        <v>10</v>
      </c>
      <c r="AA36" s="246">
        <f t="shared" si="18"/>
        <v>10</v>
      </c>
      <c r="AB36" s="160" t="e">
        <f t="shared" si="24"/>
        <v>#NUM!</v>
      </c>
      <c r="AC36" s="160" t="e">
        <f t="shared" si="25"/>
        <v>#NUM!</v>
      </c>
      <c r="AD36" s="160" t="e">
        <f t="shared" si="26"/>
        <v>#NUM!</v>
      </c>
      <c r="AE36" s="160">
        <f t="shared" si="19"/>
        <v>0</v>
      </c>
      <c r="AF36" s="161" t="e">
        <f t="shared" si="20"/>
        <v>#NUM!</v>
      </c>
    </row>
    <row r="37" spans="2:32" x14ac:dyDescent="0.3">
      <c r="B37" s="135" t="s">
        <v>85</v>
      </c>
      <c r="C37" s="265">
        <f>C35+C36</f>
        <v>156107.6</v>
      </c>
      <c r="D37" s="258"/>
      <c r="E37" s="266">
        <f>E35+E36</f>
        <v>186563.03266546424</v>
      </c>
      <c r="F37" s="222"/>
      <c r="G37" s="251"/>
      <c r="J37" s="274" t="s">
        <v>176</v>
      </c>
      <c r="K37" s="275">
        <f>SUM(K35:P35)</f>
        <v>-254023.95743968006</v>
      </c>
      <c r="L37" s="137"/>
      <c r="M37" s="137"/>
      <c r="N37" s="137"/>
      <c r="O37" s="137"/>
      <c r="P37" s="138"/>
      <c r="R37" s="159">
        <v>11</v>
      </c>
      <c r="S37" s="246">
        <f t="shared" si="14"/>
        <v>11</v>
      </c>
      <c r="T37" s="160">
        <f t="shared" si="22"/>
        <v>650000</v>
      </c>
      <c r="U37" s="160">
        <f t="shared" si="15"/>
        <v>5416.666666666667</v>
      </c>
      <c r="V37" s="160">
        <f t="shared" si="23"/>
        <v>0</v>
      </c>
      <c r="W37" s="160">
        <f t="shared" si="16"/>
        <v>0</v>
      </c>
      <c r="X37" s="161">
        <f t="shared" si="17"/>
        <v>650000</v>
      </c>
      <c r="Z37" s="159">
        <v>11</v>
      </c>
      <c r="AA37" s="246">
        <f t="shared" si="18"/>
        <v>11</v>
      </c>
      <c r="AB37" s="160" t="e">
        <f t="shared" si="24"/>
        <v>#NUM!</v>
      </c>
      <c r="AC37" s="160" t="e">
        <f t="shared" si="25"/>
        <v>#NUM!</v>
      </c>
      <c r="AD37" s="160" t="e">
        <f t="shared" si="26"/>
        <v>#NUM!</v>
      </c>
      <c r="AE37" s="160">
        <f t="shared" si="19"/>
        <v>0</v>
      </c>
      <c r="AF37" s="161" t="e">
        <f t="shared" si="20"/>
        <v>#NUM!</v>
      </c>
    </row>
    <row r="38" spans="2:32" x14ac:dyDescent="0.3">
      <c r="B38" s="276" t="s">
        <v>177</v>
      </c>
      <c r="C38" s="261">
        <f>'P&amp;L BUDGET - Current'!E41</f>
        <v>65605.600000000006</v>
      </c>
      <c r="D38" s="277">
        <f>C38/C37</f>
        <v>0.42025884710289574</v>
      </c>
      <c r="E38" s="262">
        <f>IF(G38="On",((C38)*(1+$B$31)^($E$32-1)),C38)</f>
        <v>78404.765020007879</v>
      </c>
      <c r="F38" s="278">
        <f>E38/E37</f>
        <v>0.42025884710289574</v>
      </c>
      <c r="G38" s="260" t="s">
        <v>174</v>
      </c>
      <c r="J38" s="279" t="s">
        <v>178</v>
      </c>
      <c r="K38" s="280">
        <f>IRR(K35:P35,20%)</f>
        <v>-0.25583643502815512</v>
      </c>
      <c r="P38" s="222"/>
      <c r="R38" s="159">
        <v>12</v>
      </c>
      <c r="S38" s="246">
        <f t="shared" si="14"/>
        <v>12</v>
      </c>
      <c r="T38" s="160">
        <f t="shared" si="22"/>
        <v>650000</v>
      </c>
      <c r="U38" s="160">
        <f t="shared" si="15"/>
        <v>5416.666666666667</v>
      </c>
      <c r="V38" s="160">
        <f t="shared" si="23"/>
        <v>0</v>
      </c>
      <c r="W38" s="160">
        <f t="shared" si="16"/>
        <v>0</v>
      </c>
      <c r="X38" s="161">
        <f t="shared" si="17"/>
        <v>650000</v>
      </c>
      <c r="Z38" s="159">
        <v>12</v>
      </c>
      <c r="AA38" s="246">
        <f t="shared" si="18"/>
        <v>12</v>
      </c>
      <c r="AB38" s="160" t="e">
        <f t="shared" si="24"/>
        <v>#NUM!</v>
      </c>
      <c r="AC38" s="160" t="e">
        <f t="shared" si="25"/>
        <v>#NUM!</v>
      </c>
      <c r="AD38" s="160" t="e">
        <f t="shared" si="26"/>
        <v>#NUM!</v>
      </c>
      <c r="AE38" s="160">
        <f t="shared" si="19"/>
        <v>0</v>
      </c>
      <c r="AF38" s="161" t="e">
        <f t="shared" si="20"/>
        <v>#NUM!</v>
      </c>
    </row>
    <row r="39" spans="2:32" x14ac:dyDescent="0.3">
      <c r="B39" s="281" t="s">
        <v>136</v>
      </c>
      <c r="C39" s="282">
        <f>C37-C38</f>
        <v>90502</v>
      </c>
      <c r="D39" s="283">
        <f>C39/C35</f>
        <v>0.56306849996889197</v>
      </c>
      <c r="E39" s="284">
        <f>E37-E38</f>
        <v>108158.26764545636</v>
      </c>
      <c r="F39" s="285">
        <f>E39/E35</f>
        <v>0.56306849996889186</v>
      </c>
      <c r="G39" s="251"/>
      <c r="J39" s="286" t="s">
        <v>179</v>
      </c>
      <c r="K39" s="287">
        <f>(SUM(L35:P35)/-K35)</f>
        <v>0.36494010640079982</v>
      </c>
      <c r="P39" s="222"/>
      <c r="R39" s="288">
        <v>13</v>
      </c>
      <c r="S39" s="289">
        <f t="shared" si="14"/>
        <v>13</v>
      </c>
      <c r="T39" s="290">
        <f t="shared" si="22"/>
        <v>650000</v>
      </c>
      <c r="U39" s="290">
        <f t="shared" si="15"/>
        <v>5416.666666666667</v>
      </c>
      <c r="V39" s="290">
        <f t="shared" si="23"/>
        <v>0</v>
      </c>
      <c r="W39" s="290">
        <f t="shared" si="16"/>
        <v>0</v>
      </c>
      <c r="X39" s="291">
        <f t="shared" si="17"/>
        <v>650000</v>
      </c>
      <c r="Z39" s="288">
        <v>13</v>
      </c>
      <c r="AA39" s="289">
        <f t="shared" si="18"/>
        <v>13</v>
      </c>
      <c r="AB39" s="290" t="e">
        <f t="shared" si="24"/>
        <v>#NUM!</v>
      </c>
      <c r="AC39" s="290" t="e">
        <f t="shared" si="25"/>
        <v>#NUM!</v>
      </c>
      <c r="AD39" s="290" t="e">
        <f t="shared" si="26"/>
        <v>#NUM!</v>
      </c>
      <c r="AE39" s="290">
        <f t="shared" si="19"/>
        <v>0</v>
      </c>
      <c r="AF39" s="291" t="e">
        <f t="shared" si="20"/>
        <v>#NUM!</v>
      </c>
    </row>
    <row r="40" spans="2:32" x14ac:dyDescent="0.3">
      <c r="B40" s="267" t="s">
        <v>137</v>
      </c>
      <c r="C40" s="292">
        <f>C39/E15</f>
        <v>8.6192380952380951E-2</v>
      </c>
      <c r="D40" s="293"/>
      <c r="E40" s="294">
        <f>E39/E15</f>
        <v>0.10300787394805368</v>
      </c>
      <c r="F40" s="295"/>
      <c r="G40" s="251"/>
      <c r="J40" s="193"/>
      <c r="P40" s="222"/>
      <c r="R40" s="296">
        <v>14</v>
      </c>
      <c r="S40" s="297">
        <f t="shared" si="14"/>
        <v>14</v>
      </c>
      <c r="T40" s="298">
        <f t="shared" si="22"/>
        <v>650000</v>
      </c>
      <c r="U40" s="298">
        <f t="shared" si="15"/>
        <v>5416.666666666667</v>
      </c>
      <c r="V40" s="298">
        <f t="shared" si="23"/>
        <v>0</v>
      </c>
      <c r="W40" s="298">
        <f t="shared" si="16"/>
        <v>0</v>
      </c>
      <c r="X40" s="299">
        <f t="shared" si="17"/>
        <v>650000</v>
      </c>
      <c r="Z40" s="296">
        <v>14</v>
      </c>
      <c r="AA40" s="297">
        <f t="shared" si="18"/>
        <v>14</v>
      </c>
      <c r="AB40" s="298" t="e">
        <f t="shared" si="24"/>
        <v>#NUM!</v>
      </c>
      <c r="AC40" s="298" t="e">
        <f t="shared" si="25"/>
        <v>#NUM!</v>
      </c>
      <c r="AD40" s="298" t="e">
        <f t="shared" si="26"/>
        <v>#NUM!</v>
      </c>
      <c r="AE40" s="298">
        <f t="shared" si="19"/>
        <v>0</v>
      </c>
      <c r="AF40" s="299" t="e">
        <f t="shared" si="20"/>
        <v>#NUM!</v>
      </c>
    </row>
    <row r="41" spans="2:32" x14ac:dyDescent="0.3">
      <c r="B41" s="202" t="s">
        <v>103</v>
      </c>
      <c r="C41" s="271">
        <f>F24</f>
        <v>-65000</v>
      </c>
      <c r="D41" s="300"/>
      <c r="E41" s="272">
        <f>F24</f>
        <v>-65000</v>
      </c>
      <c r="F41" s="222"/>
      <c r="G41" s="251"/>
      <c r="J41" s="193"/>
      <c r="P41" s="222"/>
      <c r="R41" s="296">
        <v>15</v>
      </c>
      <c r="S41" s="297">
        <f t="shared" si="14"/>
        <v>15</v>
      </c>
      <c r="T41" s="298">
        <f t="shared" si="22"/>
        <v>650000</v>
      </c>
      <c r="U41" s="298">
        <f t="shared" si="15"/>
        <v>5416.666666666667</v>
      </c>
      <c r="V41" s="298">
        <f t="shared" si="23"/>
        <v>0</v>
      </c>
      <c r="W41" s="298">
        <f t="shared" si="16"/>
        <v>0</v>
      </c>
      <c r="X41" s="299">
        <f t="shared" si="17"/>
        <v>650000</v>
      </c>
      <c r="Z41" s="296">
        <v>15</v>
      </c>
      <c r="AA41" s="297">
        <f t="shared" si="18"/>
        <v>15</v>
      </c>
      <c r="AB41" s="298" t="e">
        <f t="shared" si="24"/>
        <v>#NUM!</v>
      </c>
      <c r="AC41" s="298" t="e">
        <f t="shared" si="25"/>
        <v>#NUM!</v>
      </c>
      <c r="AD41" s="298" t="e">
        <f t="shared" si="26"/>
        <v>#NUM!</v>
      </c>
      <c r="AE41" s="298">
        <f t="shared" si="19"/>
        <v>0</v>
      </c>
      <c r="AF41" s="299" t="e">
        <f t="shared" si="20"/>
        <v>#NUM!</v>
      </c>
    </row>
    <row r="42" spans="2:32" x14ac:dyDescent="0.3">
      <c r="B42" s="135" t="s">
        <v>140</v>
      </c>
      <c r="C42" s="271">
        <f>-SUM('P&amp;L BUDGET - Current'!E46:E48)</f>
        <v>0</v>
      </c>
      <c r="D42" s="300"/>
      <c r="E42" s="272">
        <f>IF(G42="On",((C42)*(1+$B$31)^($E$32-1)),C42)</f>
        <v>0</v>
      </c>
      <c r="F42" s="222"/>
      <c r="G42" s="260" t="s">
        <v>174</v>
      </c>
      <c r="J42" s="301"/>
      <c r="K42" s="302"/>
      <c r="L42" s="302"/>
      <c r="M42" s="302"/>
      <c r="N42" s="302"/>
      <c r="O42" s="302"/>
      <c r="P42" s="303"/>
      <c r="R42" s="296">
        <v>16</v>
      </c>
      <c r="S42" s="297">
        <f t="shared" si="14"/>
        <v>16</v>
      </c>
      <c r="T42" s="298">
        <f t="shared" si="22"/>
        <v>650000</v>
      </c>
      <c r="U42" s="298">
        <f t="shared" si="15"/>
        <v>5416.666666666667</v>
      </c>
      <c r="V42" s="298">
        <f t="shared" si="23"/>
        <v>0</v>
      </c>
      <c r="W42" s="298">
        <f t="shared" si="16"/>
        <v>0</v>
      </c>
      <c r="X42" s="299">
        <f t="shared" si="17"/>
        <v>650000</v>
      </c>
      <c r="Z42" s="296">
        <v>16</v>
      </c>
      <c r="AA42" s="297">
        <f t="shared" si="18"/>
        <v>16</v>
      </c>
      <c r="AB42" s="298" t="e">
        <f t="shared" si="24"/>
        <v>#NUM!</v>
      </c>
      <c r="AC42" s="298" t="e">
        <f t="shared" si="25"/>
        <v>#NUM!</v>
      </c>
      <c r="AD42" s="298" t="e">
        <f t="shared" si="26"/>
        <v>#NUM!</v>
      </c>
      <c r="AE42" s="298">
        <f t="shared" si="19"/>
        <v>0</v>
      </c>
      <c r="AF42" s="299" t="e">
        <f t="shared" si="20"/>
        <v>#NUM!</v>
      </c>
    </row>
    <row r="43" spans="2:32" x14ac:dyDescent="0.3">
      <c r="B43" s="206" t="s">
        <v>142</v>
      </c>
      <c r="C43" s="220">
        <f>C39+C41+C42</f>
        <v>25502</v>
      </c>
      <c r="D43" s="212"/>
      <c r="E43" s="304">
        <f>E39+E41+E42</f>
        <v>43158.267645456363</v>
      </c>
      <c r="F43" s="222"/>
      <c r="G43" s="251"/>
      <c r="R43" s="296">
        <v>17</v>
      </c>
      <c r="S43" s="297">
        <f t="shared" si="14"/>
        <v>17</v>
      </c>
      <c r="T43" s="298">
        <f t="shared" si="22"/>
        <v>650000</v>
      </c>
      <c r="U43" s="298">
        <f t="shared" si="15"/>
        <v>5416.666666666667</v>
      </c>
      <c r="V43" s="298">
        <f t="shared" si="23"/>
        <v>0</v>
      </c>
      <c r="W43" s="298">
        <f t="shared" si="16"/>
        <v>0</v>
      </c>
      <c r="X43" s="299">
        <f t="shared" si="17"/>
        <v>650000</v>
      </c>
      <c r="Z43" s="296">
        <v>17</v>
      </c>
      <c r="AA43" s="297">
        <f t="shared" si="18"/>
        <v>17</v>
      </c>
      <c r="AB43" s="298" t="e">
        <f t="shared" si="24"/>
        <v>#NUM!</v>
      </c>
      <c r="AC43" s="298" t="e">
        <f t="shared" si="25"/>
        <v>#NUM!</v>
      </c>
      <c r="AD43" s="298" t="e">
        <f t="shared" si="26"/>
        <v>#NUM!</v>
      </c>
      <c r="AE43" s="298">
        <f t="shared" si="19"/>
        <v>0</v>
      </c>
      <c r="AF43" s="299" t="e">
        <f t="shared" si="20"/>
        <v>#NUM!</v>
      </c>
    </row>
    <row r="44" spans="2:32" x14ac:dyDescent="0.3">
      <c r="B44" s="274" t="s">
        <v>143</v>
      </c>
      <c r="C44" s="305">
        <f>C43/$E$21</f>
        <v>0.51004000000000005</v>
      </c>
      <c r="D44" s="306"/>
      <c r="E44" s="307">
        <f>E43/$E$21</f>
        <v>0.86316535290912721</v>
      </c>
      <c r="F44" s="222"/>
      <c r="G44" s="251"/>
      <c r="R44" s="296">
        <v>18</v>
      </c>
      <c r="S44" s="297">
        <f t="shared" si="14"/>
        <v>18</v>
      </c>
      <c r="T44" s="298">
        <f t="shared" si="22"/>
        <v>650000</v>
      </c>
      <c r="U44" s="298">
        <f t="shared" si="15"/>
        <v>5416.666666666667</v>
      </c>
      <c r="V44" s="298">
        <f t="shared" si="23"/>
        <v>0</v>
      </c>
      <c r="W44" s="298">
        <f t="shared" si="16"/>
        <v>0</v>
      </c>
      <c r="X44" s="299">
        <f t="shared" si="17"/>
        <v>650000</v>
      </c>
      <c r="Z44" s="296">
        <v>18</v>
      </c>
      <c r="AA44" s="297">
        <f t="shared" si="18"/>
        <v>18</v>
      </c>
      <c r="AB44" s="298" t="e">
        <f t="shared" si="24"/>
        <v>#NUM!</v>
      </c>
      <c r="AC44" s="298" t="e">
        <f t="shared" si="25"/>
        <v>#NUM!</v>
      </c>
      <c r="AD44" s="298" t="e">
        <f t="shared" si="26"/>
        <v>#NUM!</v>
      </c>
      <c r="AE44" s="298">
        <f t="shared" si="19"/>
        <v>0</v>
      </c>
      <c r="AF44" s="299" t="e">
        <f t="shared" si="20"/>
        <v>#NUM!</v>
      </c>
    </row>
    <row r="45" spans="2:32" x14ac:dyDescent="0.3">
      <c r="B45" s="286" t="s">
        <v>145</v>
      </c>
      <c r="C45" s="308">
        <f>C39/-C41</f>
        <v>1.3923384615384615</v>
      </c>
      <c r="D45" s="309"/>
      <c r="E45" s="310">
        <f>E39/-E41</f>
        <v>1.6639733483916364</v>
      </c>
      <c r="F45" s="222"/>
      <c r="G45" s="251"/>
      <c r="R45" s="296">
        <v>19</v>
      </c>
      <c r="S45" s="297">
        <f t="shared" si="14"/>
        <v>19</v>
      </c>
      <c r="T45" s="298">
        <f t="shared" si="22"/>
        <v>650000</v>
      </c>
      <c r="U45" s="298">
        <f t="shared" si="15"/>
        <v>5416.666666666667</v>
      </c>
      <c r="V45" s="298">
        <f t="shared" si="23"/>
        <v>0</v>
      </c>
      <c r="W45" s="298">
        <f t="shared" si="16"/>
        <v>0</v>
      </c>
      <c r="X45" s="299">
        <f t="shared" si="17"/>
        <v>650000</v>
      </c>
      <c r="Z45" s="296">
        <v>19</v>
      </c>
      <c r="AA45" s="297">
        <f t="shared" si="18"/>
        <v>19</v>
      </c>
      <c r="AB45" s="298" t="e">
        <f t="shared" si="24"/>
        <v>#NUM!</v>
      </c>
      <c r="AC45" s="298" t="e">
        <f t="shared" si="25"/>
        <v>#NUM!</v>
      </c>
      <c r="AD45" s="298" t="e">
        <f t="shared" si="26"/>
        <v>#NUM!</v>
      </c>
      <c r="AE45" s="298">
        <f t="shared" si="19"/>
        <v>0</v>
      </c>
      <c r="AF45" s="299" t="e">
        <f t="shared" si="20"/>
        <v>#NUM!</v>
      </c>
    </row>
    <row r="46" spans="2:32" x14ac:dyDescent="0.3">
      <c r="B46" s="301"/>
      <c r="C46" s="302"/>
      <c r="D46" s="302"/>
      <c r="E46" s="311"/>
      <c r="F46" s="312"/>
      <c r="G46" s="313"/>
      <c r="R46" s="296">
        <v>20</v>
      </c>
      <c r="S46" s="297">
        <f t="shared" si="14"/>
        <v>20</v>
      </c>
      <c r="T46" s="298">
        <f t="shared" si="22"/>
        <v>650000</v>
      </c>
      <c r="U46" s="298">
        <f t="shared" si="15"/>
        <v>5416.666666666667</v>
      </c>
      <c r="V46" s="298">
        <f t="shared" si="23"/>
        <v>0</v>
      </c>
      <c r="W46" s="298">
        <f t="shared" si="16"/>
        <v>0</v>
      </c>
      <c r="X46" s="299">
        <f t="shared" si="17"/>
        <v>650000</v>
      </c>
      <c r="Z46" s="296">
        <v>20</v>
      </c>
      <c r="AA46" s="297">
        <f t="shared" si="18"/>
        <v>20</v>
      </c>
      <c r="AB46" s="298" t="e">
        <f t="shared" si="24"/>
        <v>#NUM!</v>
      </c>
      <c r="AC46" s="298" t="e">
        <f t="shared" si="25"/>
        <v>#NUM!</v>
      </c>
      <c r="AD46" s="298" t="e">
        <f t="shared" si="26"/>
        <v>#NUM!</v>
      </c>
      <c r="AE46" s="298">
        <f t="shared" si="19"/>
        <v>0</v>
      </c>
      <c r="AF46" s="299" t="e">
        <f t="shared" si="20"/>
        <v>#NUM!</v>
      </c>
    </row>
    <row r="47" spans="2:32" x14ac:dyDescent="0.3">
      <c r="B47" s="314" t="s">
        <v>180</v>
      </c>
      <c r="C47" s="315"/>
      <c r="D47" s="316"/>
      <c r="E47" s="317"/>
      <c r="F47" s="318"/>
      <c r="R47" s="296">
        <v>21</v>
      </c>
      <c r="S47" s="297">
        <f t="shared" si="14"/>
        <v>21</v>
      </c>
      <c r="T47" s="298">
        <f t="shared" si="22"/>
        <v>650000</v>
      </c>
      <c r="U47" s="298">
        <f t="shared" si="15"/>
        <v>5416.666666666667</v>
      </c>
      <c r="V47" s="298">
        <f t="shared" si="23"/>
        <v>0</v>
      </c>
      <c r="W47" s="298">
        <f t="shared" si="16"/>
        <v>0</v>
      </c>
      <c r="X47" s="299">
        <f t="shared" si="17"/>
        <v>650000</v>
      </c>
      <c r="Z47" s="296">
        <v>21</v>
      </c>
      <c r="AA47" s="297">
        <f t="shared" si="18"/>
        <v>21</v>
      </c>
      <c r="AB47" s="298" t="e">
        <f t="shared" si="24"/>
        <v>#NUM!</v>
      </c>
      <c r="AC47" s="298" t="e">
        <f t="shared" si="25"/>
        <v>#NUM!</v>
      </c>
      <c r="AD47" s="298" t="e">
        <f t="shared" si="26"/>
        <v>#NUM!</v>
      </c>
      <c r="AE47" s="298">
        <f t="shared" si="19"/>
        <v>0</v>
      </c>
      <c r="AF47" s="299" t="e">
        <f t="shared" si="20"/>
        <v>#NUM!</v>
      </c>
    </row>
    <row r="48" spans="2:32" x14ac:dyDescent="0.3">
      <c r="B48" s="319" t="s">
        <v>181</v>
      </c>
      <c r="C48" s="253" t="s">
        <v>3</v>
      </c>
      <c r="D48" s="254" t="s">
        <v>87</v>
      </c>
      <c r="E48" s="320">
        <f>E32</f>
        <v>10</v>
      </c>
      <c r="F48" s="321" t="s">
        <v>172</v>
      </c>
      <c r="R48" s="296">
        <v>22</v>
      </c>
      <c r="S48" s="297">
        <f t="shared" si="14"/>
        <v>22</v>
      </c>
      <c r="T48" s="298">
        <f t="shared" si="22"/>
        <v>650000</v>
      </c>
      <c r="U48" s="298">
        <f t="shared" si="15"/>
        <v>5416.666666666667</v>
      </c>
      <c r="V48" s="298">
        <f t="shared" si="23"/>
        <v>0</v>
      </c>
      <c r="W48" s="298">
        <f t="shared" si="16"/>
        <v>0</v>
      </c>
      <c r="X48" s="299">
        <f t="shared" si="17"/>
        <v>650000</v>
      </c>
      <c r="Z48" s="296">
        <v>22</v>
      </c>
      <c r="AA48" s="297">
        <f t="shared" si="18"/>
        <v>22</v>
      </c>
      <c r="AB48" s="298" t="e">
        <f t="shared" si="24"/>
        <v>#NUM!</v>
      </c>
      <c r="AC48" s="298" t="e">
        <f t="shared" si="25"/>
        <v>#NUM!</v>
      </c>
      <c r="AD48" s="298" t="e">
        <f t="shared" si="26"/>
        <v>#NUM!</v>
      </c>
      <c r="AE48" s="298">
        <f t="shared" si="19"/>
        <v>0</v>
      </c>
      <c r="AF48" s="299" t="e">
        <f t="shared" si="20"/>
        <v>#NUM!</v>
      </c>
    </row>
    <row r="49" spans="2:32" x14ac:dyDescent="0.3">
      <c r="B49" s="322" t="str">
        <f>'P&amp;L BUDGET - Current'!C24</f>
        <v>Real Estate Taxes</v>
      </c>
      <c r="C49" s="257">
        <f>'P&amp;L BUDGET - Current'!E24</f>
        <v>21903</v>
      </c>
      <c r="D49" s="323">
        <f t="shared" ref="D49:D65" si="31">C49/$C$37</f>
        <v>0.14030707025154443</v>
      </c>
      <c r="E49" s="324">
        <f t="shared" ref="E49:E65" si="32">IF(F49="On",((C49)*(1+$B$31)^($E$32-1)),C49)</f>
        <v>26176.112530534476</v>
      </c>
      <c r="F49" s="325" t="s">
        <v>174</v>
      </c>
      <c r="R49" s="296">
        <v>23</v>
      </c>
      <c r="S49" s="297">
        <f t="shared" si="14"/>
        <v>23</v>
      </c>
      <c r="T49" s="298">
        <f t="shared" si="22"/>
        <v>650000</v>
      </c>
      <c r="U49" s="298">
        <f t="shared" si="15"/>
        <v>5416.666666666667</v>
      </c>
      <c r="V49" s="298">
        <f t="shared" si="23"/>
        <v>0</v>
      </c>
      <c r="W49" s="298">
        <f t="shared" si="16"/>
        <v>0</v>
      </c>
      <c r="X49" s="299">
        <f t="shared" si="17"/>
        <v>650000</v>
      </c>
      <c r="Z49" s="296">
        <v>23</v>
      </c>
      <c r="AA49" s="297">
        <f t="shared" si="18"/>
        <v>23</v>
      </c>
      <c r="AB49" s="298" t="e">
        <f t="shared" si="24"/>
        <v>#NUM!</v>
      </c>
      <c r="AC49" s="298" t="e">
        <f t="shared" si="25"/>
        <v>#NUM!</v>
      </c>
      <c r="AD49" s="298" t="e">
        <f t="shared" si="26"/>
        <v>#NUM!</v>
      </c>
      <c r="AE49" s="298">
        <f t="shared" si="19"/>
        <v>0</v>
      </c>
      <c r="AF49" s="299" t="e">
        <f t="shared" si="20"/>
        <v>#NUM!</v>
      </c>
    </row>
    <row r="50" spans="2:32" x14ac:dyDescent="0.3">
      <c r="B50" s="322" t="str">
        <f>'P&amp;L BUDGET - Current'!C25</f>
        <v>Personal Property Taxes</v>
      </c>
      <c r="C50" s="257">
        <f>'P&amp;L BUDGET - Current'!E25</f>
        <v>0</v>
      </c>
      <c r="D50" s="323">
        <f t="shared" si="31"/>
        <v>0</v>
      </c>
      <c r="E50" s="324">
        <f t="shared" si="32"/>
        <v>0</v>
      </c>
      <c r="F50" s="325" t="s">
        <v>174</v>
      </c>
      <c r="R50" s="326">
        <v>24</v>
      </c>
      <c r="S50" s="327">
        <f t="shared" si="14"/>
        <v>24</v>
      </c>
      <c r="T50" s="328">
        <f t="shared" si="22"/>
        <v>650000</v>
      </c>
      <c r="U50" s="328">
        <f t="shared" si="15"/>
        <v>5416.666666666667</v>
      </c>
      <c r="V50" s="328">
        <f t="shared" si="23"/>
        <v>0</v>
      </c>
      <c r="W50" s="328">
        <f t="shared" si="16"/>
        <v>0</v>
      </c>
      <c r="X50" s="329">
        <f t="shared" si="17"/>
        <v>650000</v>
      </c>
      <c r="Z50" s="326">
        <v>24</v>
      </c>
      <c r="AA50" s="327">
        <f t="shared" si="18"/>
        <v>24</v>
      </c>
      <c r="AB50" s="328" t="e">
        <f t="shared" si="24"/>
        <v>#NUM!</v>
      </c>
      <c r="AC50" s="328" t="e">
        <f t="shared" si="25"/>
        <v>#NUM!</v>
      </c>
      <c r="AD50" s="328" t="e">
        <f t="shared" si="26"/>
        <v>#NUM!</v>
      </c>
      <c r="AE50" s="328">
        <f t="shared" si="19"/>
        <v>0</v>
      </c>
      <c r="AF50" s="329" t="e">
        <f t="shared" si="20"/>
        <v>#NUM!</v>
      </c>
    </row>
    <row r="51" spans="2:32" x14ac:dyDescent="0.3">
      <c r="B51" s="322" t="str">
        <f>'P&amp;L BUDGET - Current'!C26</f>
        <v>Property Insurance</v>
      </c>
      <c r="C51" s="257">
        <f>'P&amp;L BUDGET - Current'!E26</f>
        <v>7913</v>
      </c>
      <c r="D51" s="323">
        <f t="shared" si="31"/>
        <v>5.0689396288201211E-2</v>
      </c>
      <c r="E51" s="324">
        <f t="shared" si="32"/>
        <v>9456.7674955083457</v>
      </c>
      <c r="F51" s="325" t="s">
        <v>174</v>
      </c>
      <c r="R51" s="159">
        <v>25</v>
      </c>
      <c r="S51" s="246">
        <f t="shared" si="14"/>
        <v>25</v>
      </c>
      <c r="T51" s="160">
        <f t="shared" si="22"/>
        <v>650000</v>
      </c>
      <c r="U51" s="160">
        <f t="shared" si="15"/>
        <v>5416.666666666667</v>
      </c>
      <c r="V51" s="160">
        <f t="shared" si="23"/>
        <v>0</v>
      </c>
      <c r="W51" s="160">
        <f t="shared" si="16"/>
        <v>0</v>
      </c>
      <c r="X51" s="161">
        <f t="shared" si="17"/>
        <v>650000</v>
      </c>
      <c r="Z51" s="159">
        <v>25</v>
      </c>
      <c r="AA51" s="246">
        <f t="shared" si="18"/>
        <v>25</v>
      </c>
      <c r="AB51" s="160" t="e">
        <f t="shared" si="24"/>
        <v>#NUM!</v>
      </c>
      <c r="AC51" s="160" t="e">
        <f t="shared" si="25"/>
        <v>#NUM!</v>
      </c>
      <c r="AD51" s="160" t="e">
        <f t="shared" si="26"/>
        <v>#NUM!</v>
      </c>
      <c r="AE51" s="160">
        <f t="shared" si="19"/>
        <v>0</v>
      </c>
      <c r="AF51" s="161" t="e">
        <f t="shared" si="20"/>
        <v>#NUM!</v>
      </c>
    </row>
    <row r="52" spans="2:32" x14ac:dyDescent="0.3">
      <c r="B52" s="322" t="str">
        <f>'P&amp;L BUDGET - Current'!C27</f>
        <v>Management</v>
      </c>
      <c r="C52" s="257">
        <f>'P&amp;L BUDGET - Current'!E27</f>
        <v>10785.6</v>
      </c>
      <c r="D52" s="323">
        <f t="shared" si="31"/>
        <v>6.9090806597500692E-2</v>
      </c>
      <c r="E52" s="324">
        <f t="shared" si="32"/>
        <v>12889.790408132796</v>
      </c>
      <c r="F52" s="325" t="s">
        <v>174</v>
      </c>
      <c r="R52" s="159">
        <v>26</v>
      </c>
      <c r="S52" s="246">
        <f t="shared" si="14"/>
        <v>26</v>
      </c>
      <c r="T52" s="160">
        <f t="shared" si="22"/>
        <v>650000</v>
      </c>
      <c r="U52" s="160">
        <f t="shared" si="15"/>
        <v>5416.666666666667</v>
      </c>
      <c r="V52" s="160">
        <f t="shared" si="23"/>
        <v>0</v>
      </c>
      <c r="W52" s="160">
        <f t="shared" si="16"/>
        <v>0</v>
      </c>
      <c r="X52" s="161">
        <f t="shared" si="17"/>
        <v>650000</v>
      </c>
      <c r="Z52" s="159">
        <v>26</v>
      </c>
      <c r="AA52" s="246">
        <f t="shared" si="18"/>
        <v>26</v>
      </c>
      <c r="AB52" s="160" t="e">
        <f t="shared" si="24"/>
        <v>#NUM!</v>
      </c>
      <c r="AC52" s="160" t="e">
        <f t="shared" si="25"/>
        <v>#NUM!</v>
      </c>
      <c r="AD52" s="160" t="e">
        <f t="shared" si="26"/>
        <v>#NUM!</v>
      </c>
      <c r="AE52" s="160">
        <f t="shared" si="19"/>
        <v>0</v>
      </c>
      <c r="AF52" s="161" t="e">
        <f t="shared" si="20"/>
        <v>#NUM!</v>
      </c>
    </row>
    <row r="53" spans="2:32" x14ac:dyDescent="0.3">
      <c r="B53" s="322" t="str">
        <f>'P&amp;L BUDGET - Current'!C28</f>
        <v>Payroll</v>
      </c>
      <c r="C53" s="257">
        <f>'P&amp;L BUDGET - Current'!E28</f>
        <v>0</v>
      </c>
      <c r="D53" s="323">
        <f t="shared" si="31"/>
        <v>0</v>
      </c>
      <c r="E53" s="324">
        <f t="shared" si="32"/>
        <v>0</v>
      </c>
      <c r="F53" s="325" t="s">
        <v>174</v>
      </c>
      <c r="R53" s="159">
        <v>27</v>
      </c>
      <c r="S53" s="246">
        <f t="shared" si="14"/>
        <v>27</v>
      </c>
      <c r="T53" s="160">
        <f t="shared" si="22"/>
        <v>650000</v>
      </c>
      <c r="U53" s="160">
        <f t="shared" si="15"/>
        <v>5416.666666666667</v>
      </c>
      <c r="V53" s="160">
        <f t="shared" si="23"/>
        <v>0</v>
      </c>
      <c r="W53" s="160">
        <f t="shared" si="16"/>
        <v>0</v>
      </c>
      <c r="X53" s="161">
        <f t="shared" si="17"/>
        <v>650000</v>
      </c>
      <c r="Z53" s="159">
        <v>27</v>
      </c>
      <c r="AA53" s="246">
        <f t="shared" si="18"/>
        <v>27</v>
      </c>
      <c r="AB53" s="160" t="e">
        <f t="shared" si="24"/>
        <v>#NUM!</v>
      </c>
      <c r="AC53" s="160" t="e">
        <f t="shared" si="25"/>
        <v>#NUM!</v>
      </c>
      <c r="AD53" s="160" t="e">
        <f t="shared" si="26"/>
        <v>#NUM!</v>
      </c>
      <c r="AE53" s="160">
        <f t="shared" si="19"/>
        <v>0</v>
      </c>
      <c r="AF53" s="161" t="e">
        <f t="shared" si="20"/>
        <v>#NUM!</v>
      </c>
    </row>
    <row r="54" spans="2:32" x14ac:dyDescent="0.3">
      <c r="B54" s="322" t="str">
        <f>'P&amp;L BUDGET - Current'!C29</f>
        <v>Repairs &amp; Maintenance</v>
      </c>
      <c r="C54" s="257">
        <f>'P&amp;L BUDGET - Current'!E29</f>
        <v>7704</v>
      </c>
      <c r="D54" s="323">
        <f t="shared" si="31"/>
        <v>4.9350576141071925E-2</v>
      </c>
      <c r="E54" s="324">
        <f t="shared" si="32"/>
        <v>9206.9931486662827</v>
      </c>
      <c r="F54" s="325" t="s">
        <v>174</v>
      </c>
      <c r="R54" s="159">
        <v>28</v>
      </c>
      <c r="S54" s="246">
        <f t="shared" si="14"/>
        <v>28</v>
      </c>
      <c r="T54" s="160">
        <f t="shared" si="22"/>
        <v>650000</v>
      </c>
      <c r="U54" s="160">
        <f t="shared" si="15"/>
        <v>5416.666666666667</v>
      </c>
      <c r="V54" s="160">
        <f t="shared" si="23"/>
        <v>0</v>
      </c>
      <c r="W54" s="160">
        <f t="shared" si="16"/>
        <v>0</v>
      </c>
      <c r="X54" s="161">
        <f t="shared" si="17"/>
        <v>650000</v>
      </c>
      <c r="Z54" s="159">
        <v>28</v>
      </c>
      <c r="AA54" s="246">
        <f t="shared" si="18"/>
        <v>28</v>
      </c>
      <c r="AB54" s="160" t="e">
        <f t="shared" si="24"/>
        <v>#NUM!</v>
      </c>
      <c r="AC54" s="160" t="e">
        <f t="shared" si="25"/>
        <v>#NUM!</v>
      </c>
      <c r="AD54" s="160" t="e">
        <f t="shared" si="26"/>
        <v>#NUM!</v>
      </c>
      <c r="AE54" s="160">
        <f t="shared" si="19"/>
        <v>0</v>
      </c>
      <c r="AF54" s="161" t="e">
        <f t="shared" si="20"/>
        <v>#NUM!</v>
      </c>
    </row>
    <row r="55" spans="2:32" x14ac:dyDescent="0.3">
      <c r="B55" s="322" t="str">
        <f>'P&amp;L BUDGET - Current'!C30</f>
        <v>Common Area Utilities</v>
      </c>
      <c r="C55" s="257">
        <f>'P&amp;L BUDGET - Current'!E30</f>
        <v>13300</v>
      </c>
      <c r="D55" s="323">
        <f t="shared" si="31"/>
        <v>8.5197645726409213E-2</v>
      </c>
      <c r="E55" s="324">
        <f t="shared" si="32"/>
        <v>15894.731162676733</v>
      </c>
      <c r="F55" s="325" t="s">
        <v>174</v>
      </c>
      <c r="R55" s="159">
        <v>29</v>
      </c>
      <c r="S55" s="246">
        <f t="shared" si="14"/>
        <v>29</v>
      </c>
      <c r="T55" s="160">
        <f t="shared" si="22"/>
        <v>650000</v>
      </c>
      <c r="U55" s="160">
        <f t="shared" si="15"/>
        <v>5416.666666666667</v>
      </c>
      <c r="V55" s="160">
        <f t="shared" si="23"/>
        <v>0</v>
      </c>
      <c r="W55" s="160">
        <f t="shared" si="16"/>
        <v>0</v>
      </c>
      <c r="X55" s="161">
        <f t="shared" si="17"/>
        <v>650000</v>
      </c>
      <c r="Z55" s="159">
        <v>29</v>
      </c>
      <c r="AA55" s="246">
        <f t="shared" si="18"/>
        <v>29</v>
      </c>
      <c r="AB55" s="160" t="e">
        <f t="shared" si="24"/>
        <v>#NUM!</v>
      </c>
      <c r="AC55" s="160" t="e">
        <f t="shared" si="25"/>
        <v>#NUM!</v>
      </c>
      <c r="AD55" s="160" t="e">
        <f t="shared" si="26"/>
        <v>#NUM!</v>
      </c>
      <c r="AE55" s="160">
        <f t="shared" si="19"/>
        <v>0</v>
      </c>
      <c r="AF55" s="161" t="e">
        <f t="shared" si="20"/>
        <v>#NUM!</v>
      </c>
    </row>
    <row r="56" spans="2:32" x14ac:dyDescent="0.3">
      <c r="B56" s="322" t="str">
        <f>'P&amp;L BUDGET - Current'!C31</f>
        <v>Accounting &amp; Legal</v>
      </c>
      <c r="C56" s="257">
        <f>'P&amp;L BUDGET - Current'!E31</f>
        <v>0</v>
      </c>
      <c r="D56" s="323">
        <f t="shared" si="31"/>
        <v>0</v>
      </c>
      <c r="E56" s="324">
        <f t="shared" si="32"/>
        <v>0</v>
      </c>
      <c r="F56" s="325" t="s">
        <v>174</v>
      </c>
      <c r="R56" s="159">
        <v>30</v>
      </c>
      <c r="S56" s="246">
        <f t="shared" si="14"/>
        <v>30</v>
      </c>
      <c r="T56" s="160">
        <f t="shared" si="22"/>
        <v>650000</v>
      </c>
      <c r="U56" s="160">
        <f t="shared" si="15"/>
        <v>5416.666666666667</v>
      </c>
      <c r="V56" s="160">
        <f t="shared" si="23"/>
        <v>0</v>
      </c>
      <c r="W56" s="160">
        <f t="shared" si="16"/>
        <v>0</v>
      </c>
      <c r="X56" s="161">
        <f t="shared" si="17"/>
        <v>650000</v>
      </c>
      <c r="Z56" s="159">
        <v>30</v>
      </c>
      <c r="AA56" s="246">
        <f t="shared" si="18"/>
        <v>30</v>
      </c>
      <c r="AB56" s="160" t="e">
        <f t="shared" si="24"/>
        <v>#NUM!</v>
      </c>
      <c r="AC56" s="160" t="e">
        <f t="shared" si="25"/>
        <v>#NUM!</v>
      </c>
      <c r="AD56" s="160" t="e">
        <f t="shared" si="26"/>
        <v>#NUM!</v>
      </c>
      <c r="AE56" s="160">
        <f t="shared" si="19"/>
        <v>0</v>
      </c>
      <c r="AF56" s="161" t="e">
        <f t="shared" si="20"/>
        <v>#NUM!</v>
      </c>
    </row>
    <row r="57" spans="2:32" x14ac:dyDescent="0.3">
      <c r="B57" s="322" t="str">
        <f>'P&amp;L BUDGET - Current'!C32</f>
        <v>Licenses/Permits</v>
      </c>
      <c r="C57" s="257">
        <f>'P&amp;L BUDGET - Current'!E32</f>
        <v>0</v>
      </c>
      <c r="D57" s="323">
        <f t="shared" si="31"/>
        <v>0</v>
      </c>
      <c r="E57" s="324">
        <f t="shared" si="32"/>
        <v>0</v>
      </c>
      <c r="F57" s="325" t="s">
        <v>174</v>
      </c>
      <c r="R57" s="159">
        <v>31</v>
      </c>
      <c r="S57" s="246">
        <f t="shared" si="14"/>
        <v>31</v>
      </c>
      <c r="T57" s="160">
        <f t="shared" si="22"/>
        <v>650000</v>
      </c>
      <c r="U57" s="160">
        <f t="shared" si="15"/>
        <v>5416.666666666667</v>
      </c>
      <c r="V57" s="160">
        <f t="shared" si="23"/>
        <v>0</v>
      </c>
      <c r="W57" s="160">
        <f t="shared" si="16"/>
        <v>0</v>
      </c>
      <c r="X57" s="161">
        <f t="shared" si="17"/>
        <v>650000</v>
      </c>
      <c r="Z57" s="159">
        <v>31</v>
      </c>
      <c r="AA57" s="246">
        <f t="shared" si="18"/>
        <v>31</v>
      </c>
      <c r="AB57" s="160" t="e">
        <f t="shared" si="24"/>
        <v>#NUM!</v>
      </c>
      <c r="AC57" s="160" t="e">
        <f t="shared" si="25"/>
        <v>#NUM!</v>
      </c>
      <c r="AD57" s="160" t="e">
        <f t="shared" si="26"/>
        <v>#NUM!</v>
      </c>
      <c r="AE57" s="160">
        <f t="shared" si="19"/>
        <v>0</v>
      </c>
      <c r="AF57" s="161" t="e">
        <f t="shared" si="20"/>
        <v>#NUM!</v>
      </c>
    </row>
    <row r="58" spans="2:32" x14ac:dyDescent="0.3">
      <c r="B58" s="322" t="str">
        <f>'P&amp;L BUDGET - Current'!C33</f>
        <v>Advertising</v>
      </c>
      <c r="C58" s="257">
        <f>'P&amp;L BUDGET - Current'!E33</f>
        <v>0</v>
      </c>
      <c r="D58" s="323">
        <f t="shared" si="31"/>
        <v>0</v>
      </c>
      <c r="E58" s="324">
        <f t="shared" si="32"/>
        <v>0</v>
      </c>
      <c r="F58" s="325" t="s">
        <v>174</v>
      </c>
      <c r="R58" s="159">
        <v>32</v>
      </c>
      <c r="S58" s="246">
        <f t="shared" si="14"/>
        <v>32</v>
      </c>
      <c r="T58" s="160">
        <f t="shared" si="22"/>
        <v>650000</v>
      </c>
      <c r="U58" s="160">
        <f t="shared" si="15"/>
        <v>5416.666666666667</v>
      </c>
      <c r="V58" s="160">
        <f t="shared" si="23"/>
        <v>0</v>
      </c>
      <c r="W58" s="160">
        <f t="shared" si="16"/>
        <v>0</v>
      </c>
      <c r="X58" s="161">
        <f t="shared" si="17"/>
        <v>650000</v>
      </c>
      <c r="Z58" s="159">
        <v>32</v>
      </c>
      <c r="AA58" s="246">
        <f t="shared" si="18"/>
        <v>32</v>
      </c>
      <c r="AB58" s="160" t="e">
        <f t="shared" si="24"/>
        <v>#NUM!</v>
      </c>
      <c r="AC58" s="160" t="e">
        <f t="shared" si="25"/>
        <v>#NUM!</v>
      </c>
      <c r="AD58" s="160" t="e">
        <f t="shared" si="26"/>
        <v>#NUM!</v>
      </c>
      <c r="AE58" s="160">
        <f t="shared" si="19"/>
        <v>0</v>
      </c>
      <c r="AF58" s="161" t="e">
        <f t="shared" si="20"/>
        <v>#NUM!</v>
      </c>
    </row>
    <row r="59" spans="2:32" x14ac:dyDescent="0.3">
      <c r="B59" s="322" t="str">
        <f>'P&amp;L BUDGET - Current'!C34</f>
        <v>Supplies</v>
      </c>
      <c r="C59" s="257">
        <f>'P&amp;L BUDGET - Current'!E34</f>
        <v>0</v>
      </c>
      <c r="D59" s="323">
        <f t="shared" si="31"/>
        <v>0</v>
      </c>
      <c r="E59" s="324">
        <f t="shared" si="32"/>
        <v>0</v>
      </c>
      <c r="F59" s="325" t="s">
        <v>174</v>
      </c>
      <c r="R59" s="159">
        <v>33</v>
      </c>
      <c r="S59" s="246">
        <f t="shared" si="14"/>
        <v>33</v>
      </c>
      <c r="T59" s="160">
        <f t="shared" si="22"/>
        <v>650000</v>
      </c>
      <c r="U59" s="160">
        <f t="shared" si="15"/>
        <v>5416.666666666667</v>
      </c>
      <c r="V59" s="160">
        <f t="shared" si="23"/>
        <v>0</v>
      </c>
      <c r="W59" s="160">
        <f t="shared" si="16"/>
        <v>0</v>
      </c>
      <c r="X59" s="161">
        <f t="shared" si="17"/>
        <v>650000</v>
      </c>
      <c r="Z59" s="159">
        <v>33</v>
      </c>
      <c r="AA59" s="246">
        <f t="shared" si="18"/>
        <v>33</v>
      </c>
      <c r="AB59" s="160" t="e">
        <f t="shared" si="24"/>
        <v>#NUM!</v>
      </c>
      <c r="AC59" s="160" t="e">
        <f t="shared" si="25"/>
        <v>#NUM!</v>
      </c>
      <c r="AD59" s="160" t="e">
        <f t="shared" si="26"/>
        <v>#NUM!</v>
      </c>
      <c r="AE59" s="160">
        <f t="shared" si="19"/>
        <v>0</v>
      </c>
      <c r="AF59" s="161" t="e">
        <f t="shared" si="20"/>
        <v>#NUM!</v>
      </c>
    </row>
    <row r="60" spans="2:32" x14ac:dyDescent="0.3">
      <c r="B60" s="322" t="str">
        <f>'P&amp;L BUDGET - Current'!C35</f>
        <v>Contract Services</v>
      </c>
      <c r="C60" s="257">
        <f>'P&amp;L BUDGET - Current'!E35</f>
        <v>0</v>
      </c>
      <c r="D60" s="323">
        <f t="shared" si="31"/>
        <v>0</v>
      </c>
      <c r="E60" s="324">
        <f t="shared" si="32"/>
        <v>0</v>
      </c>
      <c r="F60" s="325" t="s">
        <v>174</v>
      </c>
      <c r="R60" s="159">
        <v>34</v>
      </c>
      <c r="S60" s="246">
        <f t="shared" si="14"/>
        <v>34</v>
      </c>
      <c r="T60" s="160">
        <f t="shared" si="22"/>
        <v>650000</v>
      </c>
      <c r="U60" s="160">
        <f t="shared" si="15"/>
        <v>5416.666666666667</v>
      </c>
      <c r="V60" s="160">
        <f t="shared" si="23"/>
        <v>0</v>
      </c>
      <c r="W60" s="160">
        <f t="shared" si="16"/>
        <v>0</v>
      </c>
      <c r="X60" s="161">
        <f t="shared" si="17"/>
        <v>650000</v>
      </c>
      <c r="Z60" s="159">
        <v>34</v>
      </c>
      <c r="AA60" s="246">
        <f t="shared" si="18"/>
        <v>34</v>
      </c>
      <c r="AB60" s="160" t="e">
        <f t="shared" si="24"/>
        <v>#NUM!</v>
      </c>
      <c r="AC60" s="160" t="e">
        <f t="shared" si="25"/>
        <v>#NUM!</v>
      </c>
      <c r="AD60" s="160" t="e">
        <f t="shared" si="26"/>
        <v>#NUM!</v>
      </c>
      <c r="AE60" s="160">
        <f t="shared" si="19"/>
        <v>0</v>
      </c>
      <c r="AF60" s="161" t="e">
        <f t="shared" si="20"/>
        <v>#NUM!</v>
      </c>
    </row>
    <row r="61" spans="2:32" x14ac:dyDescent="0.3">
      <c r="B61" s="322" t="str">
        <f>'P&amp;L BUDGET - Current'!C36</f>
        <v>Garbage</v>
      </c>
      <c r="C61" s="257">
        <f>'P&amp;L BUDGET - Current'!E36</f>
        <v>2000</v>
      </c>
      <c r="D61" s="323">
        <f t="shared" si="31"/>
        <v>1.2811676049084092E-2</v>
      </c>
      <c r="E61" s="324">
        <f t="shared" si="32"/>
        <v>2390.1851372446217</v>
      </c>
      <c r="F61" s="325" t="s">
        <v>174</v>
      </c>
      <c r="R61" s="159">
        <v>35</v>
      </c>
      <c r="S61" s="246">
        <f t="shared" si="14"/>
        <v>35</v>
      </c>
      <c r="T61" s="160">
        <f t="shared" si="22"/>
        <v>650000</v>
      </c>
      <c r="U61" s="160">
        <f t="shared" si="15"/>
        <v>5416.666666666667</v>
      </c>
      <c r="V61" s="160">
        <f t="shared" si="23"/>
        <v>0</v>
      </c>
      <c r="W61" s="160">
        <f t="shared" si="16"/>
        <v>0</v>
      </c>
      <c r="X61" s="161">
        <f t="shared" si="17"/>
        <v>650000</v>
      </c>
      <c r="Z61" s="159">
        <v>35</v>
      </c>
      <c r="AA61" s="246">
        <f t="shared" si="18"/>
        <v>35</v>
      </c>
      <c r="AB61" s="160" t="e">
        <f t="shared" si="24"/>
        <v>#NUM!</v>
      </c>
      <c r="AC61" s="160" t="e">
        <f t="shared" si="25"/>
        <v>#NUM!</v>
      </c>
      <c r="AD61" s="160" t="e">
        <f t="shared" si="26"/>
        <v>#NUM!</v>
      </c>
      <c r="AE61" s="160">
        <f t="shared" si="19"/>
        <v>0</v>
      </c>
      <c r="AF61" s="161" t="e">
        <f t="shared" si="20"/>
        <v>#NUM!</v>
      </c>
    </row>
    <row r="62" spans="2:32" x14ac:dyDescent="0.3">
      <c r="B62" s="322" t="str">
        <f>'P&amp;L BUDGET - Current'!C37</f>
        <v>Landscaping/Snow</v>
      </c>
      <c r="C62" s="257">
        <f>'P&amp;L BUDGET - Current'!E37</f>
        <v>2000</v>
      </c>
      <c r="D62" s="323">
        <f t="shared" si="31"/>
        <v>1.2811676049084092E-2</v>
      </c>
      <c r="E62" s="324">
        <f t="shared" si="32"/>
        <v>2390.1851372446217</v>
      </c>
      <c r="F62" s="325" t="s">
        <v>174</v>
      </c>
      <c r="R62" s="159">
        <v>36</v>
      </c>
      <c r="S62" s="246">
        <f t="shared" si="14"/>
        <v>36</v>
      </c>
      <c r="T62" s="160">
        <f t="shared" si="22"/>
        <v>650000</v>
      </c>
      <c r="U62" s="160">
        <f t="shared" si="15"/>
        <v>5416.666666666667</v>
      </c>
      <c r="V62" s="160">
        <f t="shared" si="23"/>
        <v>0</v>
      </c>
      <c r="W62" s="160">
        <f t="shared" si="16"/>
        <v>0</v>
      </c>
      <c r="X62" s="161">
        <f t="shared" si="17"/>
        <v>650000</v>
      </c>
      <c r="Z62" s="159">
        <v>36</v>
      </c>
      <c r="AA62" s="246">
        <f t="shared" si="18"/>
        <v>36</v>
      </c>
      <c r="AB62" s="160" t="e">
        <f t="shared" si="24"/>
        <v>#NUM!</v>
      </c>
      <c r="AC62" s="160" t="e">
        <f t="shared" si="25"/>
        <v>#NUM!</v>
      </c>
      <c r="AD62" s="160" t="e">
        <f t="shared" si="26"/>
        <v>#NUM!</v>
      </c>
      <c r="AE62" s="160">
        <f t="shared" si="19"/>
        <v>0</v>
      </c>
      <c r="AF62" s="161" t="e">
        <f t="shared" si="20"/>
        <v>#NUM!</v>
      </c>
    </row>
    <row r="63" spans="2:32" x14ac:dyDescent="0.3">
      <c r="B63" s="322">
        <f>'P&amp;L BUDGET - Current'!C38</f>
        <v>0</v>
      </c>
      <c r="C63" s="257">
        <f>'P&amp;L BUDGET - Current'!E38</f>
        <v>0</v>
      </c>
      <c r="D63" s="323">
        <f t="shared" si="31"/>
        <v>0</v>
      </c>
      <c r="E63" s="324">
        <f t="shared" si="32"/>
        <v>0</v>
      </c>
      <c r="F63" s="325" t="s">
        <v>174</v>
      </c>
      <c r="R63" s="288">
        <v>37</v>
      </c>
      <c r="S63" s="289">
        <f t="shared" si="14"/>
        <v>37</v>
      </c>
      <c r="T63" s="290">
        <f>X62</f>
        <v>650000</v>
      </c>
      <c r="U63" s="290">
        <f t="shared" si="15"/>
        <v>5416.666666666667</v>
      </c>
      <c r="V63" s="290">
        <f t="shared" si="23"/>
        <v>0</v>
      </c>
      <c r="W63" s="290">
        <f t="shared" si="16"/>
        <v>0</v>
      </c>
      <c r="X63" s="291">
        <f t="shared" si="17"/>
        <v>650000</v>
      </c>
      <c r="Z63" s="288">
        <v>37</v>
      </c>
      <c r="AA63" s="289">
        <f t="shared" si="18"/>
        <v>37</v>
      </c>
      <c r="AB63" s="290" t="e">
        <f>AF62</f>
        <v>#NUM!</v>
      </c>
      <c r="AC63" s="290" t="e">
        <f t="shared" si="25"/>
        <v>#NUM!</v>
      </c>
      <c r="AD63" s="290" t="e">
        <f t="shared" si="26"/>
        <v>#NUM!</v>
      </c>
      <c r="AE63" s="290">
        <f t="shared" si="19"/>
        <v>0</v>
      </c>
      <c r="AF63" s="291" t="e">
        <f t="shared" si="20"/>
        <v>#NUM!</v>
      </c>
    </row>
    <row r="64" spans="2:32" x14ac:dyDescent="0.3">
      <c r="B64" s="322">
        <f>'P&amp;L BUDGET - Current'!C39</f>
        <v>0</v>
      </c>
      <c r="C64" s="257">
        <f>'P&amp;L BUDGET - Current'!E39</f>
        <v>0</v>
      </c>
      <c r="D64" s="323">
        <f t="shared" si="31"/>
        <v>0</v>
      </c>
      <c r="E64" s="324">
        <f t="shared" si="32"/>
        <v>0</v>
      </c>
      <c r="F64" s="325" t="s">
        <v>174</v>
      </c>
      <c r="R64" s="296">
        <v>38</v>
      </c>
      <c r="S64" s="297">
        <f t="shared" si="14"/>
        <v>38</v>
      </c>
      <c r="T64" s="298">
        <f t="shared" si="22"/>
        <v>650000</v>
      </c>
      <c r="U64" s="298">
        <f t="shared" si="15"/>
        <v>5416.666666666667</v>
      </c>
      <c r="V64" s="298">
        <f t="shared" si="23"/>
        <v>0</v>
      </c>
      <c r="W64" s="298">
        <f t="shared" si="16"/>
        <v>0</v>
      </c>
      <c r="X64" s="299">
        <f t="shared" si="17"/>
        <v>650000</v>
      </c>
      <c r="Z64" s="296">
        <v>38</v>
      </c>
      <c r="AA64" s="297">
        <f t="shared" si="18"/>
        <v>38</v>
      </c>
      <c r="AB64" s="298" t="e">
        <f t="shared" ref="AB64:AB129" si="33">AF63</f>
        <v>#NUM!</v>
      </c>
      <c r="AC64" s="298" t="e">
        <f t="shared" si="25"/>
        <v>#NUM!</v>
      </c>
      <c r="AD64" s="298" t="e">
        <f t="shared" si="26"/>
        <v>#NUM!</v>
      </c>
      <c r="AE64" s="298">
        <f t="shared" si="19"/>
        <v>0</v>
      </c>
      <c r="AF64" s="299" t="e">
        <f t="shared" si="20"/>
        <v>#NUM!</v>
      </c>
    </row>
    <row r="65" spans="2:32" x14ac:dyDescent="0.3">
      <c r="B65" s="322">
        <f>'P&amp;L BUDGET - Current'!C40</f>
        <v>0</v>
      </c>
      <c r="C65" s="257">
        <f>'P&amp;L BUDGET - Current'!E40</f>
        <v>0</v>
      </c>
      <c r="D65" s="323">
        <f t="shared" si="31"/>
        <v>0</v>
      </c>
      <c r="E65" s="324">
        <f t="shared" si="32"/>
        <v>0</v>
      </c>
      <c r="F65" s="325" t="s">
        <v>174</v>
      </c>
      <c r="R65" s="296">
        <v>39</v>
      </c>
      <c r="S65" s="297">
        <f t="shared" si="14"/>
        <v>39</v>
      </c>
      <c r="T65" s="298">
        <f t="shared" si="22"/>
        <v>650000</v>
      </c>
      <c r="U65" s="298">
        <f t="shared" si="15"/>
        <v>5416.666666666667</v>
      </c>
      <c r="V65" s="298">
        <f t="shared" si="23"/>
        <v>0</v>
      </c>
      <c r="W65" s="298">
        <f t="shared" si="16"/>
        <v>0</v>
      </c>
      <c r="X65" s="299">
        <f t="shared" si="17"/>
        <v>650000</v>
      </c>
      <c r="Z65" s="296">
        <v>39</v>
      </c>
      <c r="AA65" s="297">
        <f t="shared" si="18"/>
        <v>39</v>
      </c>
      <c r="AB65" s="298" t="e">
        <f t="shared" si="33"/>
        <v>#NUM!</v>
      </c>
      <c r="AC65" s="298" t="e">
        <f t="shared" si="25"/>
        <v>#NUM!</v>
      </c>
      <c r="AD65" s="298" t="e">
        <f t="shared" si="26"/>
        <v>#NUM!</v>
      </c>
      <c r="AE65" s="298">
        <f t="shared" si="19"/>
        <v>0</v>
      </c>
      <c r="AF65" s="299" t="e">
        <f t="shared" si="20"/>
        <v>#NUM!</v>
      </c>
    </row>
    <row r="66" spans="2:32" x14ac:dyDescent="0.3">
      <c r="B66" s="330"/>
      <c r="C66" s="300"/>
      <c r="D66" s="323"/>
      <c r="E66" s="324"/>
      <c r="F66" s="331"/>
      <c r="R66" s="296">
        <v>40</v>
      </c>
      <c r="S66" s="297">
        <f t="shared" si="14"/>
        <v>40</v>
      </c>
      <c r="T66" s="298">
        <f t="shared" si="22"/>
        <v>650000</v>
      </c>
      <c r="U66" s="298">
        <f t="shared" si="15"/>
        <v>5416.666666666667</v>
      </c>
      <c r="V66" s="298">
        <f t="shared" si="23"/>
        <v>0</v>
      </c>
      <c r="W66" s="298">
        <f t="shared" si="16"/>
        <v>0</v>
      </c>
      <c r="X66" s="299">
        <f t="shared" si="17"/>
        <v>650000</v>
      </c>
      <c r="Z66" s="296">
        <v>40</v>
      </c>
      <c r="AA66" s="297">
        <f t="shared" si="18"/>
        <v>40</v>
      </c>
      <c r="AB66" s="298" t="e">
        <f t="shared" si="33"/>
        <v>#NUM!</v>
      </c>
      <c r="AC66" s="298" t="e">
        <f t="shared" si="25"/>
        <v>#NUM!</v>
      </c>
      <c r="AD66" s="298" t="e">
        <f t="shared" si="26"/>
        <v>#NUM!</v>
      </c>
      <c r="AE66" s="298">
        <f t="shared" si="19"/>
        <v>0</v>
      </c>
      <c r="AF66" s="299" t="e">
        <f t="shared" si="20"/>
        <v>#NUM!</v>
      </c>
    </row>
    <row r="67" spans="2:32" x14ac:dyDescent="0.3">
      <c r="B67" s="332" t="s">
        <v>182</v>
      </c>
      <c r="C67" s="333">
        <f>SUM(C49:C66)</f>
        <v>65605.600000000006</v>
      </c>
      <c r="D67" s="334">
        <f>C67/$C$37</f>
        <v>0.42025884710289574</v>
      </c>
      <c r="E67" s="335">
        <f>SUM(E49:E65)</f>
        <v>78404.765020007879</v>
      </c>
      <c r="F67" s="295"/>
      <c r="R67" s="296">
        <v>41</v>
      </c>
      <c r="S67" s="297">
        <f t="shared" si="14"/>
        <v>41</v>
      </c>
      <c r="T67" s="298">
        <f t="shared" si="22"/>
        <v>650000</v>
      </c>
      <c r="U67" s="298">
        <f t="shared" si="15"/>
        <v>5416.666666666667</v>
      </c>
      <c r="V67" s="298">
        <f t="shared" si="23"/>
        <v>0</v>
      </c>
      <c r="W67" s="298">
        <f t="shared" si="16"/>
        <v>0</v>
      </c>
      <c r="X67" s="299">
        <f t="shared" si="17"/>
        <v>650000</v>
      </c>
      <c r="Z67" s="296">
        <v>41</v>
      </c>
      <c r="AA67" s="297">
        <f t="shared" si="18"/>
        <v>41</v>
      </c>
      <c r="AB67" s="298" t="e">
        <f t="shared" si="33"/>
        <v>#NUM!</v>
      </c>
      <c r="AC67" s="298" t="e">
        <f t="shared" si="25"/>
        <v>#NUM!</v>
      </c>
      <c r="AD67" s="298" t="e">
        <f t="shared" si="26"/>
        <v>#NUM!</v>
      </c>
      <c r="AE67" s="298">
        <f t="shared" si="19"/>
        <v>0</v>
      </c>
      <c r="AF67" s="299" t="e">
        <f t="shared" si="20"/>
        <v>#NUM!</v>
      </c>
    </row>
    <row r="68" spans="2:32" x14ac:dyDescent="0.3">
      <c r="B68" s="336"/>
      <c r="C68" s="337"/>
      <c r="D68" s="338"/>
      <c r="E68" s="339"/>
      <c r="F68" s="312"/>
      <c r="R68" s="296">
        <v>42</v>
      </c>
      <c r="S68" s="297">
        <f t="shared" si="14"/>
        <v>42</v>
      </c>
      <c r="T68" s="298">
        <f t="shared" si="22"/>
        <v>650000</v>
      </c>
      <c r="U68" s="298">
        <f t="shared" si="15"/>
        <v>5416.666666666667</v>
      </c>
      <c r="V68" s="298">
        <f t="shared" si="23"/>
        <v>0</v>
      </c>
      <c r="W68" s="298">
        <f t="shared" si="16"/>
        <v>0</v>
      </c>
      <c r="X68" s="299">
        <f t="shared" si="17"/>
        <v>650000</v>
      </c>
      <c r="Z68" s="296">
        <v>42</v>
      </c>
      <c r="AA68" s="297">
        <f t="shared" si="18"/>
        <v>42</v>
      </c>
      <c r="AB68" s="298" t="e">
        <f t="shared" si="33"/>
        <v>#NUM!</v>
      </c>
      <c r="AC68" s="298" t="e">
        <f t="shared" si="25"/>
        <v>#NUM!</v>
      </c>
      <c r="AD68" s="298" t="e">
        <f t="shared" si="26"/>
        <v>#NUM!</v>
      </c>
      <c r="AE68" s="298">
        <f t="shared" si="19"/>
        <v>0</v>
      </c>
      <c r="AF68" s="299" t="e">
        <f t="shared" si="20"/>
        <v>#NUM!</v>
      </c>
    </row>
    <row r="69" spans="2:32" x14ac:dyDescent="0.3">
      <c r="B69" s="340" t="s">
        <v>183</v>
      </c>
      <c r="F69" s="222"/>
      <c r="R69" s="296">
        <v>43</v>
      </c>
      <c r="S69" s="297">
        <f t="shared" si="14"/>
        <v>43</v>
      </c>
      <c r="T69" s="298">
        <f t="shared" si="22"/>
        <v>650000</v>
      </c>
      <c r="U69" s="298">
        <f t="shared" si="15"/>
        <v>5416.666666666667</v>
      </c>
      <c r="V69" s="298">
        <f t="shared" si="23"/>
        <v>0</v>
      </c>
      <c r="W69" s="298">
        <f t="shared" si="16"/>
        <v>0</v>
      </c>
      <c r="X69" s="299">
        <f t="shared" si="17"/>
        <v>650000</v>
      </c>
      <c r="Z69" s="296">
        <v>43</v>
      </c>
      <c r="AA69" s="297">
        <f t="shared" si="18"/>
        <v>43</v>
      </c>
      <c r="AB69" s="298" t="e">
        <f t="shared" si="33"/>
        <v>#NUM!</v>
      </c>
      <c r="AC69" s="298" t="e">
        <f t="shared" si="25"/>
        <v>#NUM!</v>
      </c>
      <c r="AD69" s="298" t="e">
        <f t="shared" si="26"/>
        <v>#NUM!</v>
      </c>
      <c r="AE69" s="298">
        <f t="shared" si="19"/>
        <v>0</v>
      </c>
      <c r="AF69" s="299" t="e">
        <f t="shared" si="20"/>
        <v>#NUM!</v>
      </c>
    </row>
    <row r="70" spans="2:32" x14ac:dyDescent="0.3">
      <c r="B70" s="145" t="s">
        <v>184</v>
      </c>
      <c r="C70" s="341"/>
      <c r="D70" s="342"/>
      <c r="E70" s="228">
        <v>7.4999999999999997E-2</v>
      </c>
      <c r="F70" s="230" t="s">
        <v>135</v>
      </c>
      <c r="G70" s="343" t="s">
        <v>185</v>
      </c>
      <c r="R70" s="296">
        <v>44</v>
      </c>
      <c r="S70" s="297">
        <f t="shared" si="14"/>
        <v>44</v>
      </c>
      <c r="T70" s="298">
        <f t="shared" si="22"/>
        <v>650000</v>
      </c>
      <c r="U70" s="298">
        <f t="shared" si="15"/>
        <v>5416.666666666667</v>
      </c>
      <c r="V70" s="298">
        <f t="shared" si="23"/>
        <v>0</v>
      </c>
      <c r="W70" s="298">
        <f t="shared" si="16"/>
        <v>0</v>
      </c>
      <c r="X70" s="299">
        <f t="shared" si="17"/>
        <v>650000</v>
      </c>
      <c r="Z70" s="296">
        <v>44</v>
      </c>
      <c r="AA70" s="297">
        <f t="shared" si="18"/>
        <v>44</v>
      </c>
      <c r="AB70" s="298" t="e">
        <f t="shared" si="33"/>
        <v>#NUM!</v>
      </c>
      <c r="AC70" s="298" t="e">
        <f t="shared" si="25"/>
        <v>#NUM!</v>
      </c>
      <c r="AD70" s="298" t="e">
        <f t="shared" si="26"/>
        <v>#NUM!</v>
      </c>
      <c r="AE70" s="298">
        <f t="shared" si="19"/>
        <v>0</v>
      </c>
      <c r="AF70" s="299" t="e">
        <f t="shared" si="20"/>
        <v>#NUM!</v>
      </c>
    </row>
    <row r="71" spans="2:32" x14ac:dyDescent="0.3">
      <c r="B71" s="145" t="s">
        <v>186</v>
      </c>
      <c r="C71" s="344"/>
      <c r="D71" s="344"/>
      <c r="E71" s="345">
        <f>E39/E70</f>
        <v>1442110.2352727517</v>
      </c>
      <c r="F71" s="195">
        <f>E71/C8</f>
        <v>45065.944852273489</v>
      </c>
      <c r="G71" s="346" t="e">
        <f>E71/E9</f>
        <v>#DIV/0!</v>
      </c>
      <c r="R71" s="296">
        <v>45</v>
      </c>
      <c r="S71" s="297">
        <f t="shared" si="14"/>
        <v>45</v>
      </c>
      <c r="T71" s="298">
        <f t="shared" si="22"/>
        <v>650000</v>
      </c>
      <c r="U71" s="298">
        <f t="shared" si="15"/>
        <v>5416.666666666667</v>
      </c>
      <c r="V71" s="298">
        <f t="shared" si="23"/>
        <v>0</v>
      </c>
      <c r="W71" s="298">
        <f t="shared" si="16"/>
        <v>0</v>
      </c>
      <c r="X71" s="299">
        <f t="shared" si="17"/>
        <v>650000</v>
      </c>
      <c r="Z71" s="296">
        <v>45</v>
      </c>
      <c r="AA71" s="297">
        <f t="shared" si="18"/>
        <v>45</v>
      </c>
      <c r="AB71" s="298" t="e">
        <f t="shared" si="33"/>
        <v>#NUM!</v>
      </c>
      <c r="AC71" s="298" t="e">
        <f t="shared" si="25"/>
        <v>#NUM!</v>
      </c>
      <c r="AD71" s="298" t="e">
        <f t="shared" si="26"/>
        <v>#NUM!</v>
      </c>
      <c r="AE71" s="298">
        <f t="shared" si="19"/>
        <v>0</v>
      </c>
      <c r="AF71" s="299" t="e">
        <f t="shared" si="20"/>
        <v>#NUM!</v>
      </c>
    </row>
    <row r="72" spans="2:32" x14ac:dyDescent="0.3">
      <c r="B72" s="145" t="s">
        <v>187</v>
      </c>
      <c r="C72" s="347">
        <v>0.05</v>
      </c>
      <c r="D72" s="258"/>
      <c r="E72" s="271">
        <f>-E71*C72</f>
        <v>-72105.51176363758</v>
      </c>
      <c r="F72" s="222"/>
      <c r="R72" s="296">
        <v>46</v>
      </c>
      <c r="S72" s="297">
        <f t="shared" si="14"/>
        <v>46</v>
      </c>
      <c r="T72" s="298">
        <f t="shared" si="22"/>
        <v>650000</v>
      </c>
      <c r="U72" s="298">
        <f t="shared" si="15"/>
        <v>5416.666666666667</v>
      </c>
      <c r="V72" s="298">
        <f t="shared" si="23"/>
        <v>0</v>
      </c>
      <c r="W72" s="298">
        <f t="shared" si="16"/>
        <v>0</v>
      </c>
      <c r="X72" s="299">
        <f t="shared" si="17"/>
        <v>650000</v>
      </c>
      <c r="Z72" s="296">
        <v>46</v>
      </c>
      <c r="AA72" s="297">
        <f t="shared" si="18"/>
        <v>46</v>
      </c>
      <c r="AB72" s="298" t="e">
        <f t="shared" si="33"/>
        <v>#NUM!</v>
      </c>
      <c r="AC72" s="298" t="e">
        <f t="shared" si="25"/>
        <v>#NUM!</v>
      </c>
      <c r="AD72" s="298" t="e">
        <f t="shared" si="26"/>
        <v>#NUM!</v>
      </c>
      <c r="AE72" s="298">
        <f t="shared" si="19"/>
        <v>0</v>
      </c>
      <c r="AF72" s="299" t="e">
        <f t="shared" si="20"/>
        <v>#NUM!</v>
      </c>
    </row>
    <row r="73" spans="2:32" x14ac:dyDescent="0.3">
      <c r="B73" s="196" t="s">
        <v>188</v>
      </c>
      <c r="E73" s="348">
        <f>SUM(E71:E72)</f>
        <v>1370004.723509114</v>
      </c>
      <c r="F73" s="222"/>
      <c r="R73" s="296">
        <v>47</v>
      </c>
      <c r="S73" s="297">
        <f t="shared" si="14"/>
        <v>47</v>
      </c>
      <c r="T73" s="298">
        <f t="shared" si="22"/>
        <v>650000</v>
      </c>
      <c r="U73" s="298">
        <f t="shared" si="15"/>
        <v>5416.666666666667</v>
      </c>
      <c r="V73" s="298">
        <f t="shared" si="23"/>
        <v>0</v>
      </c>
      <c r="W73" s="298">
        <f t="shared" si="16"/>
        <v>0</v>
      </c>
      <c r="X73" s="299">
        <f t="shared" si="17"/>
        <v>650000</v>
      </c>
      <c r="Z73" s="296">
        <v>47</v>
      </c>
      <c r="AA73" s="297">
        <f t="shared" si="18"/>
        <v>47</v>
      </c>
      <c r="AB73" s="298" t="e">
        <f t="shared" si="33"/>
        <v>#NUM!</v>
      </c>
      <c r="AC73" s="298" t="e">
        <f t="shared" si="25"/>
        <v>#NUM!</v>
      </c>
      <c r="AD73" s="298" t="e">
        <f t="shared" si="26"/>
        <v>#NUM!</v>
      </c>
      <c r="AE73" s="298">
        <f t="shared" si="19"/>
        <v>0</v>
      </c>
      <c r="AF73" s="299" t="e">
        <f t="shared" si="20"/>
        <v>#NUM!</v>
      </c>
    </row>
    <row r="74" spans="2:32" x14ac:dyDescent="0.3">
      <c r="B74" s="196"/>
      <c r="E74" s="348"/>
      <c r="F74" s="222"/>
      <c r="R74" s="326">
        <v>48</v>
      </c>
      <c r="S74" s="327">
        <f t="shared" si="14"/>
        <v>48</v>
      </c>
      <c r="T74" s="328">
        <f t="shared" si="22"/>
        <v>650000</v>
      </c>
      <c r="U74" s="328">
        <f t="shared" si="15"/>
        <v>5416.666666666667</v>
      </c>
      <c r="V74" s="328">
        <f t="shared" si="23"/>
        <v>0</v>
      </c>
      <c r="W74" s="328">
        <f t="shared" si="16"/>
        <v>0</v>
      </c>
      <c r="X74" s="329">
        <f t="shared" si="17"/>
        <v>650000</v>
      </c>
      <c r="Z74" s="326">
        <v>48</v>
      </c>
      <c r="AA74" s="327">
        <f t="shared" si="18"/>
        <v>48</v>
      </c>
      <c r="AB74" s="328" t="e">
        <f t="shared" si="33"/>
        <v>#NUM!</v>
      </c>
      <c r="AC74" s="328" t="e">
        <f t="shared" si="25"/>
        <v>#NUM!</v>
      </c>
      <c r="AD74" s="328" t="e">
        <f t="shared" si="26"/>
        <v>#NUM!</v>
      </c>
      <c r="AE74" s="328">
        <f t="shared" si="19"/>
        <v>0</v>
      </c>
      <c r="AF74" s="329" t="e">
        <f t="shared" si="20"/>
        <v>#NUM!</v>
      </c>
    </row>
    <row r="75" spans="2:32" x14ac:dyDescent="0.3">
      <c r="B75" s="193" t="s">
        <v>189</v>
      </c>
      <c r="D75" s="349"/>
      <c r="E75" s="205">
        <f>IF($E$22&gt;0,VLOOKUP(C28,R27:W386,6,FALSE),0)</f>
        <v>-650000</v>
      </c>
      <c r="F75" s="222"/>
      <c r="R75" s="159">
        <v>49</v>
      </c>
      <c r="S75" s="246">
        <f t="shared" si="14"/>
        <v>49</v>
      </c>
      <c r="T75" s="160">
        <f t="shared" si="22"/>
        <v>650000</v>
      </c>
      <c r="U75" s="160">
        <f t="shared" si="15"/>
        <v>5416.666666666667</v>
      </c>
      <c r="V75" s="160">
        <f t="shared" si="23"/>
        <v>0</v>
      </c>
      <c r="W75" s="160">
        <f t="shared" si="16"/>
        <v>0</v>
      </c>
      <c r="X75" s="161">
        <f t="shared" si="17"/>
        <v>650000</v>
      </c>
      <c r="Z75" s="159">
        <v>49</v>
      </c>
      <c r="AA75" s="246">
        <f t="shared" si="18"/>
        <v>49</v>
      </c>
      <c r="AB75" s="160" t="e">
        <f t="shared" si="33"/>
        <v>#NUM!</v>
      </c>
      <c r="AC75" s="160" t="e">
        <f t="shared" si="25"/>
        <v>#NUM!</v>
      </c>
      <c r="AD75" s="160" t="e">
        <f t="shared" si="26"/>
        <v>#NUM!</v>
      </c>
      <c r="AE75" s="160">
        <f t="shared" si="19"/>
        <v>0</v>
      </c>
      <c r="AF75" s="161" t="e">
        <f t="shared" si="20"/>
        <v>#NUM!</v>
      </c>
    </row>
    <row r="76" spans="2:32" x14ac:dyDescent="0.3">
      <c r="B76" s="193" t="s">
        <v>190</v>
      </c>
      <c r="D76" s="349"/>
      <c r="E76" s="271">
        <f>IF($E$23&gt;0,VLOOKUP(C28,Z27:AE386,6,FALSE),0)</f>
        <v>0</v>
      </c>
      <c r="F76" s="222"/>
      <c r="R76" s="159">
        <v>50</v>
      </c>
      <c r="S76" s="246">
        <f t="shared" si="14"/>
        <v>50</v>
      </c>
      <c r="T76" s="160">
        <f t="shared" si="22"/>
        <v>650000</v>
      </c>
      <c r="U76" s="160">
        <f t="shared" si="15"/>
        <v>5416.666666666667</v>
      </c>
      <c r="V76" s="160">
        <f t="shared" si="23"/>
        <v>0</v>
      </c>
      <c r="W76" s="160">
        <f t="shared" si="16"/>
        <v>0</v>
      </c>
      <c r="X76" s="161">
        <f t="shared" si="17"/>
        <v>650000</v>
      </c>
      <c r="Z76" s="159">
        <v>50</v>
      </c>
      <c r="AA76" s="246">
        <f t="shared" si="18"/>
        <v>50</v>
      </c>
      <c r="AB76" s="160" t="e">
        <f t="shared" si="33"/>
        <v>#NUM!</v>
      </c>
      <c r="AC76" s="160" t="e">
        <f t="shared" si="25"/>
        <v>#NUM!</v>
      </c>
      <c r="AD76" s="160" t="e">
        <f t="shared" si="26"/>
        <v>#NUM!</v>
      </c>
      <c r="AE76" s="160">
        <f t="shared" si="19"/>
        <v>0</v>
      </c>
      <c r="AF76" s="161" t="e">
        <f t="shared" si="20"/>
        <v>#NUM!</v>
      </c>
    </row>
    <row r="77" spans="2:32" x14ac:dyDescent="0.3">
      <c r="B77" s="206" t="s">
        <v>191</v>
      </c>
      <c r="C77" s="350"/>
      <c r="D77" s="207"/>
      <c r="E77" s="348">
        <f>SUM(E73:E76)</f>
        <v>720004.723509114</v>
      </c>
      <c r="F77" s="351"/>
      <c r="R77" s="159">
        <v>51</v>
      </c>
      <c r="S77" s="246">
        <f t="shared" si="14"/>
        <v>51</v>
      </c>
      <c r="T77" s="160">
        <f>X76</f>
        <v>650000</v>
      </c>
      <c r="U77" s="160">
        <f t="shared" si="15"/>
        <v>5416.666666666667</v>
      </c>
      <c r="V77" s="160">
        <f t="shared" si="23"/>
        <v>0</v>
      </c>
      <c r="W77" s="160">
        <f t="shared" si="16"/>
        <v>0</v>
      </c>
      <c r="X77" s="161">
        <f t="shared" si="17"/>
        <v>650000</v>
      </c>
      <c r="Z77" s="159">
        <v>51</v>
      </c>
      <c r="AA77" s="246">
        <f t="shared" si="18"/>
        <v>51</v>
      </c>
      <c r="AB77" s="160" t="e">
        <f>AF76</f>
        <v>#NUM!</v>
      </c>
      <c r="AC77" s="160" t="e">
        <f t="shared" si="25"/>
        <v>#NUM!</v>
      </c>
      <c r="AD77" s="160" t="e">
        <f t="shared" si="26"/>
        <v>#NUM!</v>
      </c>
      <c r="AE77" s="160">
        <f t="shared" si="19"/>
        <v>0</v>
      </c>
      <c r="AF77" s="161" t="e">
        <f t="shared" si="20"/>
        <v>#NUM!</v>
      </c>
    </row>
    <row r="78" spans="2:32" x14ac:dyDescent="0.3">
      <c r="B78" s="352" t="s">
        <v>192</v>
      </c>
      <c r="C78" s="353"/>
      <c r="D78" s="354"/>
      <c r="E78" s="355">
        <f>E77-E21</f>
        <v>670004.723509114</v>
      </c>
      <c r="F78" s="356"/>
      <c r="R78" s="159">
        <v>52</v>
      </c>
      <c r="S78" s="246">
        <f t="shared" si="14"/>
        <v>52</v>
      </c>
      <c r="T78" s="160">
        <f t="shared" si="22"/>
        <v>650000</v>
      </c>
      <c r="U78" s="160">
        <f t="shared" si="15"/>
        <v>5416.666666666667</v>
      </c>
      <c r="V78" s="160">
        <f t="shared" si="23"/>
        <v>0</v>
      </c>
      <c r="W78" s="160">
        <f t="shared" si="16"/>
        <v>0</v>
      </c>
      <c r="X78" s="161">
        <f t="shared" si="17"/>
        <v>650000</v>
      </c>
      <c r="Z78" s="159">
        <v>52</v>
      </c>
      <c r="AA78" s="246">
        <f t="shared" si="18"/>
        <v>52</v>
      </c>
      <c r="AB78" s="160" t="e">
        <f t="shared" si="33"/>
        <v>#NUM!</v>
      </c>
      <c r="AC78" s="160" t="e">
        <f t="shared" si="25"/>
        <v>#NUM!</v>
      </c>
      <c r="AD78" s="160" t="e">
        <f t="shared" si="26"/>
        <v>#NUM!</v>
      </c>
      <c r="AE78" s="160">
        <f t="shared" si="19"/>
        <v>0</v>
      </c>
      <c r="AF78" s="161" t="e">
        <f t="shared" si="20"/>
        <v>#NUM!</v>
      </c>
    </row>
    <row r="79" spans="2:32" x14ac:dyDescent="0.3">
      <c r="B79" s="350"/>
      <c r="C79" s="350"/>
      <c r="D79" s="207"/>
      <c r="E79" s="348"/>
      <c r="F79" s="207"/>
      <c r="R79" s="159">
        <v>53</v>
      </c>
      <c r="S79" s="246">
        <f t="shared" si="14"/>
        <v>53</v>
      </c>
      <c r="T79" s="160">
        <f t="shared" si="22"/>
        <v>650000</v>
      </c>
      <c r="U79" s="160">
        <f t="shared" si="15"/>
        <v>5416.666666666667</v>
      </c>
      <c r="V79" s="160">
        <f t="shared" si="23"/>
        <v>0</v>
      </c>
      <c r="W79" s="160">
        <f t="shared" si="16"/>
        <v>0</v>
      </c>
      <c r="X79" s="161">
        <f t="shared" si="17"/>
        <v>650000</v>
      </c>
      <c r="Z79" s="159">
        <v>53</v>
      </c>
      <c r="AA79" s="246">
        <f t="shared" si="18"/>
        <v>53</v>
      </c>
      <c r="AB79" s="160" t="e">
        <f t="shared" si="33"/>
        <v>#NUM!</v>
      </c>
      <c r="AC79" s="160" t="e">
        <f t="shared" si="25"/>
        <v>#NUM!</v>
      </c>
      <c r="AD79" s="160" t="e">
        <f t="shared" si="26"/>
        <v>#NUM!</v>
      </c>
      <c r="AE79" s="160">
        <f t="shared" si="19"/>
        <v>0</v>
      </c>
      <c r="AF79" s="161" t="e">
        <f t="shared" si="20"/>
        <v>#NUM!</v>
      </c>
    </row>
    <row r="80" spans="2:32" hidden="1" x14ac:dyDescent="0.3">
      <c r="R80" s="159">
        <v>54</v>
      </c>
      <c r="S80" s="246">
        <f t="shared" si="14"/>
        <v>54</v>
      </c>
      <c r="T80" s="160">
        <f t="shared" si="22"/>
        <v>650000</v>
      </c>
      <c r="U80" s="160">
        <f t="shared" si="15"/>
        <v>5416.666666666667</v>
      </c>
      <c r="V80" s="160">
        <f t="shared" si="23"/>
        <v>0</v>
      </c>
      <c r="W80" s="160">
        <f t="shared" si="16"/>
        <v>0</v>
      </c>
      <c r="X80" s="161">
        <f t="shared" si="17"/>
        <v>650000</v>
      </c>
      <c r="Z80" s="159">
        <v>54</v>
      </c>
      <c r="AA80" s="246">
        <f t="shared" si="18"/>
        <v>54</v>
      </c>
      <c r="AB80" s="160" t="e">
        <f t="shared" si="33"/>
        <v>#NUM!</v>
      </c>
      <c r="AC80" s="160" t="e">
        <f t="shared" si="25"/>
        <v>#NUM!</v>
      </c>
      <c r="AD80" s="160" t="e">
        <f t="shared" si="26"/>
        <v>#NUM!</v>
      </c>
      <c r="AE80" s="160">
        <f t="shared" si="19"/>
        <v>0</v>
      </c>
      <c r="AF80" s="161" t="e">
        <f t="shared" si="20"/>
        <v>#NUM!</v>
      </c>
    </row>
    <row r="81" spans="2:32" hidden="1" x14ac:dyDescent="0.3">
      <c r="B81" s="357" t="s">
        <v>193</v>
      </c>
      <c r="C81" s="358"/>
      <c r="D81" s="358"/>
      <c r="E81" s="358"/>
      <c r="F81" s="359"/>
      <c r="R81" s="159">
        <v>55</v>
      </c>
      <c r="S81" s="246">
        <f t="shared" si="14"/>
        <v>55</v>
      </c>
      <c r="T81" s="160">
        <f t="shared" si="22"/>
        <v>650000</v>
      </c>
      <c r="U81" s="160">
        <f t="shared" si="15"/>
        <v>5416.666666666667</v>
      </c>
      <c r="V81" s="160">
        <f t="shared" si="23"/>
        <v>0</v>
      </c>
      <c r="W81" s="160">
        <f t="shared" si="16"/>
        <v>0</v>
      </c>
      <c r="X81" s="161">
        <f t="shared" si="17"/>
        <v>650000</v>
      </c>
      <c r="Z81" s="159">
        <v>55</v>
      </c>
      <c r="AA81" s="246">
        <f t="shared" si="18"/>
        <v>55</v>
      </c>
      <c r="AB81" s="160" t="e">
        <f t="shared" si="33"/>
        <v>#NUM!</v>
      </c>
      <c r="AC81" s="160" t="e">
        <f t="shared" si="25"/>
        <v>#NUM!</v>
      </c>
      <c r="AD81" s="160" t="e">
        <f t="shared" si="26"/>
        <v>#NUM!</v>
      </c>
      <c r="AE81" s="160">
        <f t="shared" si="19"/>
        <v>0</v>
      </c>
      <c r="AF81" s="161" t="e">
        <f t="shared" si="20"/>
        <v>#NUM!</v>
      </c>
    </row>
    <row r="82" spans="2:32" hidden="1" x14ac:dyDescent="0.3">
      <c r="B82" s="360" t="s">
        <v>194</v>
      </c>
      <c r="C82" s="361"/>
      <c r="E82" s="415">
        <v>364.25</v>
      </c>
      <c r="F82" s="416"/>
      <c r="R82" s="159">
        <v>56</v>
      </c>
      <c r="S82" s="246">
        <f t="shared" si="14"/>
        <v>56</v>
      </c>
      <c r="T82" s="160">
        <f t="shared" si="22"/>
        <v>650000</v>
      </c>
      <c r="U82" s="160">
        <f t="shared" si="15"/>
        <v>5416.666666666667</v>
      </c>
      <c r="V82" s="160">
        <f t="shared" si="23"/>
        <v>0</v>
      </c>
      <c r="W82" s="160">
        <f t="shared" si="16"/>
        <v>0</v>
      </c>
      <c r="X82" s="161">
        <f t="shared" si="17"/>
        <v>650000</v>
      </c>
      <c r="Z82" s="159">
        <v>56</v>
      </c>
      <c r="AA82" s="246">
        <f t="shared" si="18"/>
        <v>56</v>
      </c>
      <c r="AB82" s="160" t="e">
        <f t="shared" si="33"/>
        <v>#NUM!</v>
      </c>
      <c r="AC82" s="160" t="e">
        <f t="shared" si="25"/>
        <v>#NUM!</v>
      </c>
      <c r="AD82" s="160" t="e">
        <f t="shared" si="26"/>
        <v>#NUM!</v>
      </c>
      <c r="AE82" s="160">
        <f t="shared" si="19"/>
        <v>0</v>
      </c>
      <c r="AF82" s="161" t="e">
        <f t="shared" si="20"/>
        <v>#NUM!</v>
      </c>
    </row>
    <row r="83" spans="2:32" hidden="1" x14ac:dyDescent="0.3">
      <c r="B83" s="362"/>
      <c r="C83" s="363"/>
      <c r="F83" s="222"/>
      <c r="R83" s="159">
        <v>57</v>
      </c>
      <c r="S83" s="246">
        <f t="shared" si="14"/>
        <v>57</v>
      </c>
      <c r="T83" s="160">
        <f t="shared" si="22"/>
        <v>650000</v>
      </c>
      <c r="U83" s="160">
        <f t="shared" si="15"/>
        <v>5416.666666666667</v>
      </c>
      <c r="V83" s="160">
        <f t="shared" si="23"/>
        <v>0</v>
      </c>
      <c r="W83" s="160">
        <f t="shared" si="16"/>
        <v>0</v>
      </c>
      <c r="X83" s="161">
        <f t="shared" si="17"/>
        <v>650000</v>
      </c>
      <c r="Z83" s="159">
        <v>57</v>
      </c>
      <c r="AA83" s="246">
        <f t="shared" si="18"/>
        <v>57</v>
      </c>
      <c r="AB83" s="160" t="e">
        <f t="shared" si="33"/>
        <v>#NUM!</v>
      </c>
      <c r="AC83" s="160" t="e">
        <f t="shared" si="25"/>
        <v>#NUM!</v>
      </c>
      <c r="AD83" s="160" t="e">
        <f t="shared" si="26"/>
        <v>#NUM!</v>
      </c>
      <c r="AE83" s="160">
        <f t="shared" si="19"/>
        <v>0</v>
      </c>
      <c r="AF83" s="161" t="e">
        <f t="shared" si="20"/>
        <v>#NUM!</v>
      </c>
    </row>
    <row r="84" spans="2:32" hidden="1" x14ac:dyDescent="0.3">
      <c r="B84" s="364"/>
      <c r="C84" s="365" t="s">
        <v>195</v>
      </c>
      <c r="D84" s="366" t="s">
        <v>174</v>
      </c>
      <c r="F84" s="222"/>
      <c r="R84" s="159">
        <v>58</v>
      </c>
      <c r="S84" s="246">
        <f t="shared" si="14"/>
        <v>58</v>
      </c>
      <c r="T84" s="160">
        <f t="shared" si="22"/>
        <v>650000</v>
      </c>
      <c r="U84" s="160">
        <f t="shared" si="15"/>
        <v>5416.666666666667</v>
      </c>
      <c r="V84" s="160">
        <f t="shared" si="23"/>
        <v>0</v>
      </c>
      <c r="W84" s="160">
        <f t="shared" si="16"/>
        <v>0</v>
      </c>
      <c r="X84" s="161">
        <f t="shared" si="17"/>
        <v>650000</v>
      </c>
      <c r="Z84" s="159">
        <v>58</v>
      </c>
      <c r="AA84" s="246">
        <f t="shared" si="18"/>
        <v>58</v>
      </c>
      <c r="AB84" s="160" t="e">
        <f t="shared" si="33"/>
        <v>#NUM!</v>
      </c>
      <c r="AC84" s="160" t="e">
        <f t="shared" si="25"/>
        <v>#NUM!</v>
      </c>
      <c r="AD84" s="160" t="e">
        <f t="shared" si="26"/>
        <v>#NUM!</v>
      </c>
      <c r="AE84" s="160">
        <f t="shared" si="19"/>
        <v>0</v>
      </c>
      <c r="AF84" s="161" t="e">
        <f t="shared" si="20"/>
        <v>#NUM!</v>
      </c>
    </row>
    <row r="85" spans="2:32" hidden="1" x14ac:dyDescent="0.3">
      <c r="B85" s="367"/>
      <c r="C85" s="368" t="s">
        <v>196</v>
      </c>
      <c r="D85" s="369" t="s">
        <v>197</v>
      </c>
      <c r="E85" s="302"/>
      <c r="F85" s="303"/>
      <c r="R85" s="159">
        <v>59</v>
      </c>
      <c r="S85" s="246">
        <f t="shared" si="14"/>
        <v>59</v>
      </c>
      <c r="T85" s="160">
        <f t="shared" si="22"/>
        <v>650000</v>
      </c>
      <c r="U85" s="160">
        <f t="shared" si="15"/>
        <v>5416.666666666667</v>
      </c>
      <c r="V85" s="160">
        <f t="shared" si="23"/>
        <v>0</v>
      </c>
      <c r="W85" s="160">
        <f t="shared" si="16"/>
        <v>0</v>
      </c>
      <c r="X85" s="161">
        <f t="shared" si="17"/>
        <v>650000</v>
      </c>
      <c r="Z85" s="159">
        <v>59</v>
      </c>
      <c r="AA85" s="246">
        <f t="shared" si="18"/>
        <v>59</v>
      </c>
      <c r="AB85" s="160" t="e">
        <f t="shared" si="33"/>
        <v>#NUM!</v>
      </c>
      <c r="AC85" s="160" t="e">
        <f t="shared" si="25"/>
        <v>#NUM!</v>
      </c>
      <c r="AD85" s="160" t="e">
        <f t="shared" si="26"/>
        <v>#NUM!</v>
      </c>
      <c r="AE85" s="160">
        <f t="shared" si="19"/>
        <v>0</v>
      </c>
      <c r="AF85" s="161" t="e">
        <f t="shared" si="20"/>
        <v>#NUM!</v>
      </c>
    </row>
    <row r="86" spans="2:32" x14ac:dyDescent="0.3">
      <c r="R86" s="159">
        <v>60</v>
      </c>
      <c r="S86" s="246">
        <f t="shared" si="14"/>
        <v>60</v>
      </c>
      <c r="T86" s="160">
        <f t="shared" si="22"/>
        <v>650000</v>
      </c>
      <c r="U86" s="160">
        <f t="shared" si="15"/>
        <v>5416.666666666667</v>
      </c>
      <c r="V86" s="160">
        <f t="shared" si="23"/>
        <v>0</v>
      </c>
      <c r="W86" s="160">
        <f t="shared" si="16"/>
        <v>0</v>
      </c>
      <c r="X86" s="161">
        <f t="shared" si="17"/>
        <v>650000</v>
      </c>
      <c r="Z86" s="159">
        <v>60</v>
      </c>
      <c r="AA86" s="246">
        <f t="shared" si="18"/>
        <v>60</v>
      </c>
      <c r="AB86" s="160" t="e">
        <f t="shared" si="33"/>
        <v>#NUM!</v>
      </c>
      <c r="AC86" s="160" t="e">
        <f t="shared" si="25"/>
        <v>#NUM!</v>
      </c>
      <c r="AD86" s="160" t="e">
        <f t="shared" si="26"/>
        <v>#NUM!</v>
      </c>
      <c r="AE86" s="160">
        <f t="shared" si="19"/>
        <v>0</v>
      </c>
      <c r="AF86" s="161" t="e">
        <f t="shared" si="20"/>
        <v>#NUM!</v>
      </c>
    </row>
    <row r="87" spans="2:32" x14ac:dyDescent="0.3">
      <c r="R87" s="288">
        <v>61</v>
      </c>
      <c r="S87" s="289">
        <f t="shared" si="14"/>
        <v>61</v>
      </c>
      <c r="T87" s="290">
        <f t="shared" si="22"/>
        <v>650000</v>
      </c>
      <c r="U87" s="290">
        <f t="shared" si="15"/>
        <v>5416.666666666667</v>
      </c>
      <c r="V87" s="290">
        <f t="shared" si="23"/>
        <v>0</v>
      </c>
      <c r="W87" s="290">
        <f t="shared" si="16"/>
        <v>0</v>
      </c>
      <c r="X87" s="291">
        <f t="shared" si="17"/>
        <v>650000</v>
      </c>
      <c r="Z87" s="288">
        <v>61</v>
      </c>
      <c r="AA87" s="289">
        <f t="shared" si="18"/>
        <v>61</v>
      </c>
      <c r="AB87" s="290" t="e">
        <f t="shared" si="33"/>
        <v>#NUM!</v>
      </c>
      <c r="AC87" s="290" t="e">
        <f t="shared" si="25"/>
        <v>#NUM!</v>
      </c>
      <c r="AD87" s="290" t="e">
        <f t="shared" si="26"/>
        <v>#NUM!</v>
      </c>
      <c r="AE87" s="290">
        <f t="shared" si="19"/>
        <v>0</v>
      </c>
      <c r="AF87" s="291" t="e">
        <f t="shared" si="20"/>
        <v>#NUM!</v>
      </c>
    </row>
    <row r="88" spans="2:32" x14ac:dyDescent="0.3">
      <c r="R88" s="296">
        <v>62</v>
      </c>
      <c r="S88" s="297">
        <f t="shared" si="14"/>
        <v>62</v>
      </c>
      <c r="T88" s="298">
        <f t="shared" si="22"/>
        <v>650000</v>
      </c>
      <c r="U88" s="298">
        <f t="shared" si="15"/>
        <v>5416.666666666667</v>
      </c>
      <c r="V88" s="298">
        <f t="shared" si="23"/>
        <v>0</v>
      </c>
      <c r="W88" s="298">
        <f t="shared" si="16"/>
        <v>0</v>
      </c>
      <c r="X88" s="299">
        <f t="shared" si="17"/>
        <v>650000</v>
      </c>
      <c r="Z88" s="296">
        <v>62</v>
      </c>
      <c r="AA88" s="297">
        <f t="shared" si="18"/>
        <v>62</v>
      </c>
      <c r="AB88" s="298" t="e">
        <f t="shared" si="33"/>
        <v>#NUM!</v>
      </c>
      <c r="AC88" s="298" t="e">
        <f t="shared" si="25"/>
        <v>#NUM!</v>
      </c>
      <c r="AD88" s="298" t="e">
        <f t="shared" si="26"/>
        <v>#NUM!</v>
      </c>
      <c r="AE88" s="298">
        <f t="shared" si="19"/>
        <v>0</v>
      </c>
      <c r="AF88" s="299" t="e">
        <f t="shared" si="20"/>
        <v>#NUM!</v>
      </c>
    </row>
    <row r="89" spans="2:32" x14ac:dyDescent="0.3">
      <c r="R89" s="296">
        <v>63</v>
      </c>
      <c r="S89" s="297">
        <f t="shared" si="14"/>
        <v>63</v>
      </c>
      <c r="T89" s="298">
        <f t="shared" si="22"/>
        <v>650000</v>
      </c>
      <c r="U89" s="298">
        <f t="shared" si="15"/>
        <v>5416.666666666667</v>
      </c>
      <c r="V89" s="298">
        <f t="shared" si="23"/>
        <v>0</v>
      </c>
      <c r="W89" s="298">
        <f t="shared" si="16"/>
        <v>0</v>
      </c>
      <c r="X89" s="299">
        <f t="shared" si="17"/>
        <v>650000</v>
      </c>
      <c r="Z89" s="296">
        <v>63</v>
      </c>
      <c r="AA89" s="297">
        <f t="shared" si="18"/>
        <v>63</v>
      </c>
      <c r="AB89" s="298" t="e">
        <f t="shared" si="33"/>
        <v>#NUM!</v>
      </c>
      <c r="AC89" s="298" t="e">
        <f t="shared" si="25"/>
        <v>#NUM!</v>
      </c>
      <c r="AD89" s="298" t="e">
        <f t="shared" si="26"/>
        <v>#NUM!</v>
      </c>
      <c r="AE89" s="298">
        <f t="shared" si="19"/>
        <v>0</v>
      </c>
      <c r="AF89" s="299" t="e">
        <f t="shared" si="20"/>
        <v>#NUM!</v>
      </c>
    </row>
    <row r="90" spans="2:32" x14ac:dyDescent="0.3">
      <c r="R90" s="296">
        <v>64</v>
      </c>
      <c r="S90" s="297">
        <f t="shared" si="14"/>
        <v>64</v>
      </c>
      <c r="T90" s="298">
        <f t="shared" si="22"/>
        <v>650000</v>
      </c>
      <c r="U90" s="298">
        <f t="shared" si="15"/>
        <v>5416.666666666667</v>
      </c>
      <c r="V90" s="298">
        <f t="shared" si="23"/>
        <v>0</v>
      </c>
      <c r="W90" s="298">
        <f t="shared" si="16"/>
        <v>0</v>
      </c>
      <c r="X90" s="299">
        <f t="shared" si="17"/>
        <v>650000</v>
      </c>
      <c r="Z90" s="296">
        <v>64</v>
      </c>
      <c r="AA90" s="297">
        <f t="shared" si="18"/>
        <v>64</v>
      </c>
      <c r="AB90" s="298" t="e">
        <f t="shared" si="33"/>
        <v>#NUM!</v>
      </c>
      <c r="AC90" s="298" t="e">
        <f t="shared" si="25"/>
        <v>#NUM!</v>
      </c>
      <c r="AD90" s="298" t="e">
        <f t="shared" si="26"/>
        <v>#NUM!</v>
      </c>
      <c r="AE90" s="298">
        <f t="shared" si="19"/>
        <v>0</v>
      </c>
      <c r="AF90" s="299" t="e">
        <f t="shared" si="20"/>
        <v>#NUM!</v>
      </c>
    </row>
    <row r="91" spans="2:32" x14ac:dyDescent="0.3">
      <c r="R91" s="296">
        <v>65</v>
      </c>
      <c r="S91" s="297">
        <f t="shared" ref="S91:S154" si="34">IF(S$10*12&gt;=R91,"I/O",R91-(S$10*12))</f>
        <v>65</v>
      </c>
      <c r="T91" s="298">
        <f t="shared" si="22"/>
        <v>650000</v>
      </c>
      <c r="U91" s="298">
        <f t="shared" ref="U91:U104" si="35">-IPMT(S$5/12,S91,$S$7*12,S$4)*IF(T91=0,0,1)</f>
        <v>5416.666666666667</v>
      </c>
      <c r="V91" s="298">
        <f t="shared" si="23"/>
        <v>0</v>
      </c>
      <c r="W91" s="298">
        <f t="shared" ref="W91:W154" si="36">IF(R91=$C$28,MAX(-T91,-$E$73),0)</f>
        <v>0</v>
      </c>
      <c r="X91" s="299">
        <f t="shared" ref="X91:X103" si="37">T91-V91+W91</f>
        <v>650000</v>
      </c>
      <c r="Z91" s="296">
        <v>65</v>
      </c>
      <c r="AA91" s="297">
        <f t="shared" ref="AA91:AA156" si="38">IF(AA$10*12&gt;=Z91,"I/O",Z91-(AA$10*12))</f>
        <v>65</v>
      </c>
      <c r="AB91" s="298" t="e">
        <f t="shared" si="33"/>
        <v>#NUM!</v>
      </c>
      <c r="AC91" s="298" t="e">
        <f t="shared" si="25"/>
        <v>#NUM!</v>
      </c>
      <c r="AD91" s="298" t="e">
        <f t="shared" si="26"/>
        <v>#NUM!</v>
      </c>
      <c r="AE91" s="298">
        <f t="shared" ref="AE91:AE154" si="39">IF(Z91=$C$28,MAX(-AB91,-$E$73),0)</f>
        <v>0</v>
      </c>
      <c r="AF91" s="299" t="e">
        <f t="shared" ref="AF91:AF103" si="40">AB91-AD91+AE91</f>
        <v>#NUM!</v>
      </c>
    </row>
    <row r="92" spans="2:32" x14ac:dyDescent="0.3">
      <c r="R92" s="296">
        <v>66</v>
      </c>
      <c r="S92" s="297">
        <f t="shared" si="34"/>
        <v>66</v>
      </c>
      <c r="T92" s="298">
        <f t="shared" ref="T92:T155" si="41">X91</f>
        <v>650000</v>
      </c>
      <c r="U92" s="298">
        <f t="shared" si="35"/>
        <v>5416.666666666667</v>
      </c>
      <c r="V92" s="298">
        <f t="shared" ref="V92:V155" si="42">IF(S92&lt;&gt;"I/O",-PPMT(S$5/12,S92,S$7*12,S$4),0)*IF(S92&gt;=$C$28,0,1)</f>
        <v>0</v>
      </c>
      <c r="W92" s="298">
        <f t="shared" si="36"/>
        <v>0</v>
      </c>
      <c r="X92" s="299">
        <f t="shared" si="37"/>
        <v>650000</v>
      </c>
      <c r="Z92" s="296">
        <v>66</v>
      </c>
      <c r="AA92" s="297">
        <f t="shared" si="38"/>
        <v>66</v>
      </c>
      <c r="AB92" s="298" t="e">
        <f t="shared" si="33"/>
        <v>#NUM!</v>
      </c>
      <c r="AC92" s="298" t="e">
        <f t="shared" ref="AC92:AC155" si="43">-IPMT(AA$5/12,AA92,$AA$7*12,AA$4)*IF(AB92=0,0,1)</f>
        <v>#NUM!</v>
      </c>
      <c r="AD92" s="298" t="e">
        <f t="shared" ref="AD92:AD155" si="44">IF(AA92&lt;&gt;"I/O",-PPMT(AA$5/12,AA92,AA$7*12,AA$4),0)*IF(AA92&gt;=$C$28,0,1)</f>
        <v>#NUM!</v>
      </c>
      <c r="AE92" s="298">
        <f t="shared" si="39"/>
        <v>0</v>
      </c>
      <c r="AF92" s="299" t="e">
        <f t="shared" si="40"/>
        <v>#NUM!</v>
      </c>
    </row>
    <row r="93" spans="2:32" x14ac:dyDescent="0.3">
      <c r="R93" s="296">
        <v>67</v>
      </c>
      <c r="S93" s="297">
        <f t="shared" si="34"/>
        <v>67</v>
      </c>
      <c r="T93" s="298">
        <f t="shared" si="41"/>
        <v>650000</v>
      </c>
      <c r="U93" s="298">
        <f t="shared" si="35"/>
        <v>5416.666666666667</v>
      </c>
      <c r="V93" s="298">
        <f t="shared" si="42"/>
        <v>0</v>
      </c>
      <c r="W93" s="298">
        <f t="shared" si="36"/>
        <v>0</v>
      </c>
      <c r="X93" s="299">
        <f t="shared" si="37"/>
        <v>650000</v>
      </c>
      <c r="Z93" s="296">
        <v>67</v>
      </c>
      <c r="AA93" s="297">
        <f t="shared" si="38"/>
        <v>67</v>
      </c>
      <c r="AB93" s="298" t="e">
        <f t="shared" si="33"/>
        <v>#NUM!</v>
      </c>
      <c r="AC93" s="298" t="e">
        <f t="shared" si="43"/>
        <v>#NUM!</v>
      </c>
      <c r="AD93" s="298" t="e">
        <f t="shared" si="44"/>
        <v>#NUM!</v>
      </c>
      <c r="AE93" s="298">
        <f t="shared" si="39"/>
        <v>0</v>
      </c>
      <c r="AF93" s="299" t="e">
        <f t="shared" si="40"/>
        <v>#NUM!</v>
      </c>
    </row>
    <row r="94" spans="2:32" x14ac:dyDescent="0.3">
      <c r="R94" s="296">
        <v>68</v>
      </c>
      <c r="S94" s="297">
        <f t="shared" si="34"/>
        <v>68</v>
      </c>
      <c r="T94" s="298">
        <f t="shared" si="41"/>
        <v>650000</v>
      </c>
      <c r="U94" s="298">
        <f t="shared" si="35"/>
        <v>5416.666666666667</v>
      </c>
      <c r="V94" s="298">
        <f t="shared" si="42"/>
        <v>0</v>
      </c>
      <c r="W94" s="298">
        <f t="shared" si="36"/>
        <v>0</v>
      </c>
      <c r="X94" s="299">
        <f t="shared" si="37"/>
        <v>650000</v>
      </c>
      <c r="Z94" s="296">
        <v>68</v>
      </c>
      <c r="AA94" s="297">
        <f t="shared" si="38"/>
        <v>68</v>
      </c>
      <c r="AB94" s="298" t="e">
        <f t="shared" si="33"/>
        <v>#NUM!</v>
      </c>
      <c r="AC94" s="298" t="e">
        <f t="shared" si="43"/>
        <v>#NUM!</v>
      </c>
      <c r="AD94" s="298" t="e">
        <f t="shared" si="44"/>
        <v>#NUM!</v>
      </c>
      <c r="AE94" s="298">
        <f t="shared" si="39"/>
        <v>0</v>
      </c>
      <c r="AF94" s="299" t="e">
        <f t="shared" si="40"/>
        <v>#NUM!</v>
      </c>
    </row>
    <row r="95" spans="2:32" x14ac:dyDescent="0.3">
      <c r="R95" s="296">
        <v>69</v>
      </c>
      <c r="S95" s="297">
        <f t="shared" si="34"/>
        <v>69</v>
      </c>
      <c r="T95" s="298">
        <f t="shared" si="41"/>
        <v>650000</v>
      </c>
      <c r="U95" s="298">
        <f t="shared" si="35"/>
        <v>5416.666666666667</v>
      </c>
      <c r="V95" s="298">
        <f t="shared" si="42"/>
        <v>0</v>
      </c>
      <c r="W95" s="298">
        <f t="shared" si="36"/>
        <v>0</v>
      </c>
      <c r="X95" s="299">
        <f t="shared" si="37"/>
        <v>650000</v>
      </c>
      <c r="Z95" s="296">
        <v>69</v>
      </c>
      <c r="AA95" s="297">
        <f t="shared" si="38"/>
        <v>69</v>
      </c>
      <c r="AB95" s="298" t="e">
        <f t="shared" si="33"/>
        <v>#NUM!</v>
      </c>
      <c r="AC95" s="298" t="e">
        <f t="shared" si="43"/>
        <v>#NUM!</v>
      </c>
      <c r="AD95" s="298" t="e">
        <f t="shared" si="44"/>
        <v>#NUM!</v>
      </c>
      <c r="AE95" s="298">
        <f t="shared" si="39"/>
        <v>0</v>
      </c>
      <c r="AF95" s="299" t="e">
        <f t="shared" si="40"/>
        <v>#NUM!</v>
      </c>
    </row>
    <row r="96" spans="2:32" x14ac:dyDescent="0.3">
      <c r="R96" s="296">
        <v>70</v>
      </c>
      <c r="S96" s="297">
        <f t="shared" si="34"/>
        <v>70</v>
      </c>
      <c r="T96" s="298">
        <f t="shared" si="41"/>
        <v>650000</v>
      </c>
      <c r="U96" s="298">
        <f t="shared" si="35"/>
        <v>5416.666666666667</v>
      </c>
      <c r="V96" s="298">
        <f t="shared" si="42"/>
        <v>0</v>
      </c>
      <c r="W96" s="298">
        <f t="shared" si="36"/>
        <v>0</v>
      </c>
      <c r="X96" s="299">
        <f t="shared" si="37"/>
        <v>650000</v>
      </c>
      <c r="Z96" s="296">
        <v>70</v>
      </c>
      <c r="AA96" s="297">
        <f t="shared" si="38"/>
        <v>70</v>
      </c>
      <c r="AB96" s="298" t="e">
        <f t="shared" si="33"/>
        <v>#NUM!</v>
      </c>
      <c r="AC96" s="298" t="e">
        <f t="shared" si="43"/>
        <v>#NUM!</v>
      </c>
      <c r="AD96" s="298" t="e">
        <f t="shared" si="44"/>
        <v>#NUM!</v>
      </c>
      <c r="AE96" s="298">
        <f t="shared" si="39"/>
        <v>0</v>
      </c>
      <c r="AF96" s="299" t="e">
        <f t="shared" si="40"/>
        <v>#NUM!</v>
      </c>
    </row>
    <row r="97" spans="18:32" x14ac:dyDescent="0.3">
      <c r="R97" s="296">
        <v>71</v>
      </c>
      <c r="S97" s="297">
        <f t="shared" si="34"/>
        <v>71</v>
      </c>
      <c r="T97" s="298">
        <f t="shared" si="41"/>
        <v>650000</v>
      </c>
      <c r="U97" s="298">
        <f t="shared" si="35"/>
        <v>5416.666666666667</v>
      </c>
      <c r="V97" s="298">
        <f t="shared" si="42"/>
        <v>0</v>
      </c>
      <c r="W97" s="298">
        <f t="shared" si="36"/>
        <v>0</v>
      </c>
      <c r="X97" s="299">
        <f t="shared" si="37"/>
        <v>650000</v>
      </c>
      <c r="Z97" s="296">
        <v>71</v>
      </c>
      <c r="AA97" s="297">
        <f t="shared" si="38"/>
        <v>71</v>
      </c>
      <c r="AB97" s="298" t="e">
        <f t="shared" si="33"/>
        <v>#NUM!</v>
      </c>
      <c r="AC97" s="298" t="e">
        <f t="shared" si="43"/>
        <v>#NUM!</v>
      </c>
      <c r="AD97" s="298" t="e">
        <f t="shared" si="44"/>
        <v>#NUM!</v>
      </c>
      <c r="AE97" s="298">
        <f t="shared" si="39"/>
        <v>0</v>
      </c>
      <c r="AF97" s="299" t="e">
        <f t="shared" si="40"/>
        <v>#NUM!</v>
      </c>
    </row>
    <row r="98" spans="18:32" x14ac:dyDescent="0.3">
      <c r="R98" s="326">
        <v>72</v>
      </c>
      <c r="S98" s="327">
        <f t="shared" si="34"/>
        <v>72</v>
      </c>
      <c r="T98" s="328">
        <f t="shared" si="41"/>
        <v>650000</v>
      </c>
      <c r="U98" s="328">
        <f t="shared" si="35"/>
        <v>5416.666666666667</v>
      </c>
      <c r="V98" s="328">
        <f t="shared" si="42"/>
        <v>0</v>
      </c>
      <c r="W98" s="328">
        <f t="shared" si="36"/>
        <v>0</v>
      </c>
      <c r="X98" s="329">
        <f t="shared" si="37"/>
        <v>650000</v>
      </c>
      <c r="Z98" s="326">
        <v>72</v>
      </c>
      <c r="AA98" s="327">
        <f t="shared" si="38"/>
        <v>72</v>
      </c>
      <c r="AB98" s="328" t="e">
        <f t="shared" si="33"/>
        <v>#NUM!</v>
      </c>
      <c r="AC98" s="328" t="e">
        <f t="shared" si="43"/>
        <v>#NUM!</v>
      </c>
      <c r="AD98" s="328" t="e">
        <f t="shared" si="44"/>
        <v>#NUM!</v>
      </c>
      <c r="AE98" s="328">
        <f t="shared" si="39"/>
        <v>0</v>
      </c>
      <c r="AF98" s="329" t="e">
        <f t="shared" si="40"/>
        <v>#NUM!</v>
      </c>
    </row>
    <row r="99" spans="18:32" x14ac:dyDescent="0.3">
      <c r="R99" s="159">
        <v>73</v>
      </c>
      <c r="S99" s="246">
        <f t="shared" si="34"/>
        <v>73</v>
      </c>
      <c r="T99" s="160">
        <f t="shared" si="41"/>
        <v>650000</v>
      </c>
      <c r="U99" s="160">
        <f t="shared" si="35"/>
        <v>5416.666666666667</v>
      </c>
      <c r="V99" s="160">
        <f t="shared" si="42"/>
        <v>0</v>
      </c>
      <c r="W99" s="160">
        <f t="shared" si="36"/>
        <v>0</v>
      </c>
      <c r="X99" s="161">
        <f t="shared" si="37"/>
        <v>650000</v>
      </c>
      <c r="Z99" s="159">
        <v>73</v>
      </c>
      <c r="AA99" s="246">
        <f t="shared" si="38"/>
        <v>73</v>
      </c>
      <c r="AB99" s="160" t="e">
        <f t="shared" si="33"/>
        <v>#NUM!</v>
      </c>
      <c r="AC99" s="160" t="e">
        <f t="shared" si="43"/>
        <v>#NUM!</v>
      </c>
      <c r="AD99" s="160" t="e">
        <f t="shared" si="44"/>
        <v>#NUM!</v>
      </c>
      <c r="AE99" s="160">
        <f t="shared" si="39"/>
        <v>0</v>
      </c>
      <c r="AF99" s="161" t="e">
        <f t="shared" si="40"/>
        <v>#NUM!</v>
      </c>
    </row>
    <row r="100" spans="18:32" x14ac:dyDescent="0.3">
      <c r="R100" s="159">
        <v>74</v>
      </c>
      <c r="S100" s="246">
        <f t="shared" si="34"/>
        <v>74</v>
      </c>
      <c r="T100" s="160">
        <f t="shared" si="41"/>
        <v>650000</v>
      </c>
      <c r="U100" s="160">
        <f t="shared" si="35"/>
        <v>5416.666666666667</v>
      </c>
      <c r="V100" s="160">
        <f t="shared" si="42"/>
        <v>0</v>
      </c>
      <c r="W100" s="160">
        <f t="shared" si="36"/>
        <v>0</v>
      </c>
      <c r="X100" s="161">
        <f t="shared" si="37"/>
        <v>650000</v>
      </c>
      <c r="Z100" s="159">
        <v>74</v>
      </c>
      <c r="AA100" s="246">
        <f t="shared" si="38"/>
        <v>74</v>
      </c>
      <c r="AB100" s="160" t="e">
        <f t="shared" si="33"/>
        <v>#NUM!</v>
      </c>
      <c r="AC100" s="160" t="e">
        <f t="shared" si="43"/>
        <v>#NUM!</v>
      </c>
      <c r="AD100" s="160" t="e">
        <f t="shared" si="44"/>
        <v>#NUM!</v>
      </c>
      <c r="AE100" s="160">
        <f t="shared" si="39"/>
        <v>0</v>
      </c>
      <c r="AF100" s="161" t="e">
        <f t="shared" si="40"/>
        <v>#NUM!</v>
      </c>
    </row>
    <row r="101" spans="18:32" x14ac:dyDescent="0.3">
      <c r="R101" s="159">
        <v>75</v>
      </c>
      <c r="S101" s="246">
        <f t="shared" si="34"/>
        <v>75</v>
      </c>
      <c r="T101" s="160">
        <f t="shared" si="41"/>
        <v>650000</v>
      </c>
      <c r="U101" s="160">
        <f t="shared" si="35"/>
        <v>5416.666666666667</v>
      </c>
      <c r="V101" s="160">
        <f t="shared" si="42"/>
        <v>0</v>
      </c>
      <c r="W101" s="160">
        <f t="shared" si="36"/>
        <v>0</v>
      </c>
      <c r="X101" s="161">
        <f t="shared" si="37"/>
        <v>650000</v>
      </c>
      <c r="Z101" s="159">
        <v>75</v>
      </c>
      <c r="AA101" s="246">
        <f t="shared" si="38"/>
        <v>75</v>
      </c>
      <c r="AB101" s="160" t="e">
        <f t="shared" si="33"/>
        <v>#NUM!</v>
      </c>
      <c r="AC101" s="160" t="e">
        <f t="shared" si="43"/>
        <v>#NUM!</v>
      </c>
      <c r="AD101" s="160" t="e">
        <f t="shared" si="44"/>
        <v>#NUM!</v>
      </c>
      <c r="AE101" s="160">
        <f t="shared" si="39"/>
        <v>0</v>
      </c>
      <c r="AF101" s="161" t="e">
        <f t="shared" si="40"/>
        <v>#NUM!</v>
      </c>
    </row>
    <row r="102" spans="18:32" x14ac:dyDescent="0.3">
      <c r="R102" s="159">
        <v>76</v>
      </c>
      <c r="S102" s="246">
        <f t="shared" si="34"/>
        <v>76</v>
      </c>
      <c r="T102" s="160">
        <f t="shared" si="41"/>
        <v>650000</v>
      </c>
      <c r="U102" s="160">
        <f t="shared" si="35"/>
        <v>5416.666666666667</v>
      </c>
      <c r="V102" s="160">
        <f t="shared" si="42"/>
        <v>0</v>
      </c>
      <c r="W102" s="160">
        <f t="shared" si="36"/>
        <v>0</v>
      </c>
      <c r="X102" s="161">
        <f t="shared" si="37"/>
        <v>650000</v>
      </c>
      <c r="Z102" s="159">
        <v>76</v>
      </c>
      <c r="AA102" s="246">
        <f t="shared" si="38"/>
        <v>76</v>
      </c>
      <c r="AB102" s="160" t="e">
        <f t="shared" si="33"/>
        <v>#NUM!</v>
      </c>
      <c r="AC102" s="160" t="e">
        <f t="shared" si="43"/>
        <v>#NUM!</v>
      </c>
      <c r="AD102" s="160" t="e">
        <f t="shared" si="44"/>
        <v>#NUM!</v>
      </c>
      <c r="AE102" s="160">
        <f t="shared" si="39"/>
        <v>0</v>
      </c>
      <c r="AF102" s="161" t="e">
        <f t="shared" si="40"/>
        <v>#NUM!</v>
      </c>
    </row>
    <row r="103" spans="18:32" x14ac:dyDescent="0.3">
      <c r="R103" s="159">
        <v>77</v>
      </c>
      <c r="S103" s="246">
        <f t="shared" si="34"/>
        <v>77</v>
      </c>
      <c r="T103" s="160">
        <f t="shared" si="41"/>
        <v>650000</v>
      </c>
      <c r="U103" s="160">
        <f t="shared" si="35"/>
        <v>5416.666666666667</v>
      </c>
      <c r="V103" s="160">
        <f t="shared" si="42"/>
        <v>0</v>
      </c>
      <c r="W103" s="160">
        <f t="shared" si="36"/>
        <v>0</v>
      </c>
      <c r="X103" s="161">
        <f t="shared" si="37"/>
        <v>650000</v>
      </c>
      <c r="Z103" s="159">
        <v>77</v>
      </c>
      <c r="AA103" s="246">
        <f t="shared" si="38"/>
        <v>77</v>
      </c>
      <c r="AB103" s="160" t="e">
        <f t="shared" si="33"/>
        <v>#NUM!</v>
      </c>
      <c r="AC103" s="160" t="e">
        <f t="shared" si="43"/>
        <v>#NUM!</v>
      </c>
      <c r="AD103" s="160" t="e">
        <f t="shared" si="44"/>
        <v>#NUM!</v>
      </c>
      <c r="AE103" s="160">
        <f t="shared" si="39"/>
        <v>0</v>
      </c>
      <c r="AF103" s="161" t="e">
        <f t="shared" si="40"/>
        <v>#NUM!</v>
      </c>
    </row>
    <row r="104" spans="18:32" x14ac:dyDescent="0.3">
      <c r="R104" s="159">
        <v>78</v>
      </c>
      <c r="S104" s="246">
        <f t="shared" si="34"/>
        <v>78</v>
      </c>
      <c r="T104" s="160">
        <f t="shared" si="41"/>
        <v>650000</v>
      </c>
      <c r="U104" s="160">
        <f t="shared" si="35"/>
        <v>5416.666666666667</v>
      </c>
      <c r="V104" s="160">
        <f t="shared" si="42"/>
        <v>0</v>
      </c>
      <c r="W104" s="160">
        <f t="shared" si="36"/>
        <v>0</v>
      </c>
      <c r="X104" s="161">
        <f>T104-V104+W104</f>
        <v>650000</v>
      </c>
      <c r="Z104" s="159">
        <v>78</v>
      </c>
      <c r="AA104" s="246">
        <f t="shared" si="38"/>
        <v>78</v>
      </c>
      <c r="AB104" s="160" t="e">
        <f t="shared" si="33"/>
        <v>#NUM!</v>
      </c>
      <c r="AC104" s="160" t="e">
        <f t="shared" si="43"/>
        <v>#NUM!</v>
      </c>
      <c r="AD104" s="160" t="e">
        <f t="shared" si="44"/>
        <v>#NUM!</v>
      </c>
      <c r="AE104" s="160">
        <f t="shared" si="39"/>
        <v>0</v>
      </c>
      <c r="AF104" s="161" t="e">
        <f>AB104-AD104+AE104</f>
        <v>#NUM!</v>
      </c>
    </row>
    <row r="105" spans="18:32" x14ac:dyDescent="0.3">
      <c r="R105" s="159">
        <v>79</v>
      </c>
      <c r="S105" s="246">
        <f t="shared" si="34"/>
        <v>79</v>
      </c>
      <c r="T105" s="160">
        <f t="shared" si="41"/>
        <v>650000</v>
      </c>
      <c r="U105" s="160">
        <f>-IPMT(S$5/12,S105,$S$7*12,S$4)*IF(T105=0,0,1)</f>
        <v>5416.666666666667</v>
      </c>
      <c r="V105" s="160">
        <f t="shared" si="42"/>
        <v>0</v>
      </c>
      <c r="W105" s="160">
        <f t="shared" si="36"/>
        <v>0</v>
      </c>
      <c r="X105" s="161">
        <f t="shared" ref="X105:X168" si="45">T105-V105+W105</f>
        <v>650000</v>
      </c>
      <c r="Z105" s="159">
        <v>79</v>
      </c>
      <c r="AA105" s="246">
        <f t="shared" si="38"/>
        <v>79</v>
      </c>
      <c r="AB105" s="160" t="e">
        <f t="shared" si="33"/>
        <v>#NUM!</v>
      </c>
      <c r="AC105" s="160" t="e">
        <f t="shared" si="43"/>
        <v>#NUM!</v>
      </c>
      <c r="AD105" s="160" t="e">
        <f t="shared" si="44"/>
        <v>#NUM!</v>
      </c>
      <c r="AE105" s="160">
        <f t="shared" si="39"/>
        <v>0</v>
      </c>
      <c r="AF105" s="161" t="e">
        <f t="shared" ref="AF105:AF168" si="46">AB105-AD105+AE105</f>
        <v>#NUM!</v>
      </c>
    </row>
    <row r="106" spans="18:32" x14ac:dyDescent="0.3">
      <c r="R106" s="159">
        <v>80</v>
      </c>
      <c r="S106" s="246">
        <f t="shared" si="34"/>
        <v>80</v>
      </c>
      <c r="T106" s="160">
        <f t="shared" si="41"/>
        <v>650000</v>
      </c>
      <c r="U106" s="160">
        <f t="shared" ref="U106:U169" si="47">-IPMT(S$5/12,S106,$S$7*12,S$4)*IF(T106=0,0,1)</f>
        <v>5416.666666666667</v>
      </c>
      <c r="V106" s="160">
        <f t="shared" si="42"/>
        <v>0</v>
      </c>
      <c r="W106" s="160">
        <f t="shared" si="36"/>
        <v>0</v>
      </c>
      <c r="X106" s="161">
        <f t="shared" si="45"/>
        <v>650000</v>
      </c>
      <c r="Z106" s="159">
        <v>80</v>
      </c>
      <c r="AA106" s="246">
        <f t="shared" si="38"/>
        <v>80</v>
      </c>
      <c r="AB106" s="160" t="e">
        <f t="shared" si="33"/>
        <v>#NUM!</v>
      </c>
      <c r="AC106" s="160" t="e">
        <f t="shared" si="43"/>
        <v>#NUM!</v>
      </c>
      <c r="AD106" s="160" t="e">
        <f t="shared" si="44"/>
        <v>#NUM!</v>
      </c>
      <c r="AE106" s="160">
        <f t="shared" si="39"/>
        <v>0</v>
      </c>
      <c r="AF106" s="161" t="e">
        <f t="shared" si="46"/>
        <v>#NUM!</v>
      </c>
    </row>
    <row r="107" spans="18:32" x14ac:dyDescent="0.3">
      <c r="R107" s="159">
        <v>81</v>
      </c>
      <c r="S107" s="246">
        <f t="shared" si="34"/>
        <v>81</v>
      </c>
      <c r="T107" s="160">
        <f t="shared" si="41"/>
        <v>650000</v>
      </c>
      <c r="U107" s="160">
        <f t="shared" si="47"/>
        <v>5416.666666666667</v>
      </c>
      <c r="V107" s="160">
        <f t="shared" si="42"/>
        <v>0</v>
      </c>
      <c r="W107" s="160">
        <f t="shared" si="36"/>
        <v>0</v>
      </c>
      <c r="X107" s="161">
        <f t="shared" si="45"/>
        <v>650000</v>
      </c>
      <c r="Z107" s="159">
        <v>81</v>
      </c>
      <c r="AA107" s="246">
        <f t="shared" si="38"/>
        <v>81</v>
      </c>
      <c r="AB107" s="160" t="e">
        <f t="shared" si="33"/>
        <v>#NUM!</v>
      </c>
      <c r="AC107" s="160" t="e">
        <f t="shared" si="43"/>
        <v>#NUM!</v>
      </c>
      <c r="AD107" s="160" t="e">
        <f t="shared" si="44"/>
        <v>#NUM!</v>
      </c>
      <c r="AE107" s="160">
        <f t="shared" si="39"/>
        <v>0</v>
      </c>
      <c r="AF107" s="161" t="e">
        <f t="shared" si="46"/>
        <v>#NUM!</v>
      </c>
    </row>
    <row r="108" spans="18:32" x14ac:dyDescent="0.3">
      <c r="R108" s="159">
        <v>82</v>
      </c>
      <c r="S108" s="246">
        <f t="shared" si="34"/>
        <v>82</v>
      </c>
      <c r="T108" s="160">
        <f t="shared" si="41"/>
        <v>650000</v>
      </c>
      <c r="U108" s="160">
        <f t="shared" si="47"/>
        <v>5416.666666666667</v>
      </c>
      <c r="V108" s="160">
        <f t="shared" si="42"/>
        <v>0</v>
      </c>
      <c r="W108" s="160">
        <f t="shared" si="36"/>
        <v>0</v>
      </c>
      <c r="X108" s="161">
        <f t="shared" si="45"/>
        <v>650000</v>
      </c>
      <c r="Z108" s="159">
        <v>82</v>
      </c>
      <c r="AA108" s="246">
        <f t="shared" si="38"/>
        <v>82</v>
      </c>
      <c r="AB108" s="160" t="e">
        <f t="shared" si="33"/>
        <v>#NUM!</v>
      </c>
      <c r="AC108" s="160" t="e">
        <f t="shared" si="43"/>
        <v>#NUM!</v>
      </c>
      <c r="AD108" s="160" t="e">
        <f t="shared" si="44"/>
        <v>#NUM!</v>
      </c>
      <c r="AE108" s="160">
        <f t="shared" si="39"/>
        <v>0</v>
      </c>
      <c r="AF108" s="161" t="e">
        <f t="shared" si="46"/>
        <v>#NUM!</v>
      </c>
    </row>
    <row r="109" spans="18:32" x14ac:dyDescent="0.3">
      <c r="R109" s="159">
        <v>83</v>
      </c>
      <c r="S109" s="246">
        <f t="shared" si="34"/>
        <v>83</v>
      </c>
      <c r="T109" s="160">
        <f t="shared" si="41"/>
        <v>650000</v>
      </c>
      <c r="U109" s="160">
        <f t="shared" si="47"/>
        <v>5416.666666666667</v>
      </c>
      <c r="V109" s="160">
        <f t="shared" si="42"/>
        <v>0</v>
      </c>
      <c r="W109" s="160">
        <f t="shared" si="36"/>
        <v>0</v>
      </c>
      <c r="X109" s="161">
        <f t="shared" si="45"/>
        <v>650000</v>
      </c>
      <c r="Z109" s="159">
        <v>83</v>
      </c>
      <c r="AA109" s="246">
        <f t="shared" si="38"/>
        <v>83</v>
      </c>
      <c r="AB109" s="160" t="e">
        <f t="shared" si="33"/>
        <v>#NUM!</v>
      </c>
      <c r="AC109" s="160" t="e">
        <f t="shared" si="43"/>
        <v>#NUM!</v>
      </c>
      <c r="AD109" s="160" t="e">
        <f t="shared" si="44"/>
        <v>#NUM!</v>
      </c>
      <c r="AE109" s="160">
        <f t="shared" si="39"/>
        <v>0</v>
      </c>
      <c r="AF109" s="161" t="e">
        <f t="shared" si="46"/>
        <v>#NUM!</v>
      </c>
    </row>
    <row r="110" spans="18:32" x14ac:dyDescent="0.3">
      <c r="R110" s="159">
        <v>84</v>
      </c>
      <c r="S110" s="246">
        <f t="shared" si="34"/>
        <v>84</v>
      </c>
      <c r="T110" s="160">
        <f t="shared" si="41"/>
        <v>650000</v>
      </c>
      <c r="U110" s="160">
        <f t="shared" si="47"/>
        <v>5416.666666666667</v>
      </c>
      <c r="V110" s="160">
        <f t="shared" si="42"/>
        <v>0</v>
      </c>
      <c r="W110" s="160">
        <f t="shared" si="36"/>
        <v>0</v>
      </c>
      <c r="X110" s="161">
        <f t="shared" si="45"/>
        <v>650000</v>
      </c>
      <c r="Z110" s="159">
        <v>84</v>
      </c>
      <c r="AA110" s="246">
        <f t="shared" si="38"/>
        <v>84</v>
      </c>
      <c r="AB110" s="160" t="e">
        <f t="shared" si="33"/>
        <v>#NUM!</v>
      </c>
      <c r="AC110" s="160" t="e">
        <f t="shared" si="43"/>
        <v>#NUM!</v>
      </c>
      <c r="AD110" s="160" t="e">
        <f t="shared" si="44"/>
        <v>#NUM!</v>
      </c>
      <c r="AE110" s="160">
        <f t="shared" si="39"/>
        <v>0</v>
      </c>
      <c r="AF110" s="161" t="e">
        <f t="shared" si="46"/>
        <v>#NUM!</v>
      </c>
    </row>
    <row r="111" spans="18:32" x14ac:dyDescent="0.3">
      <c r="R111" s="288">
        <v>85</v>
      </c>
      <c r="S111" s="289">
        <f t="shared" si="34"/>
        <v>85</v>
      </c>
      <c r="T111" s="290">
        <f t="shared" si="41"/>
        <v>650000</v>
      </c>
      <c r="U111" s="290">
        <f t="shared" si="47"/>
        <v>5416.666666666667</v>
      </c>
      <c r="V111" s="290">
        <f t="shared" si="42"/>
        <v>0</v>
      </c>
      <c r="W111" s="290">
        <f t="shared" si="36"/>
        <v>0</v>
      </c>
      <c r="X111" s="291">
        <f t="shared" si="45"/>
        <v>650000</v>
      </c>
      <c r="Z111" s="288">
        <v>85</v>
      </c>
      <c r="AA111" s="289">
        <f t="shared" si="38"/>
        <v>85</v>
      </c>
      <c r="AB111" s="290" t="e">
        <f t="shared" si="33"/>
        <v>#NUM!</v>
      </c>
      <c r="AC111" s="290" t="e">
        <f t="shared" si="43"/>
        <v>#NUM!</v>
      </c>
      <c r="AD111" s="290" t="e">
        <f t="shared" si="44"/>
        <v>#NUM!</v>
      </c>
      <c r="AE111" s="290">
        <f t="shared" si="39"/>
        <v>0</v>
      </c>
      <c r="AF111" s="291" t="e">
        <f t="shared" si="46"/>
        <v>#NUM!</v>
      </c>
    </row>
    <row r="112" spans="18:32" x14ac:dyDescent="0.3">
      <c r="R112" s="296">
        <v>86</v>
      </c>
      <c r="S112" s="297">
        <f t="shared" si="34"/>
        <v>86</v>
      </c>
      <c r="T112" s="298">
        <f t="shared" si="41"/>
        <v>650000</v>
      </c>
      <c r="U112" s="298">
        <f t="shared" si="47"/>
        <v>5416.666666666667</v>
      </c>
      <c r="V112" s="298">
        <f t="shared" si="42"/>
        <v>0</v>
      </c>
      <c r="W112" s="298">
        <f t="shared" si="36"/>
        <v>0</v>
      </c>
      <c r="X112" s="299">
        <f t="shared" si="45"/>
        <v>650000</v>
      </c>
      <c r="Z112" s="296">
        <v>86</v>
      </c>
      <c r="AA112" s="297">
        <f t="shared" si="38"/>
        <v>86</v>
      </c>
      <c r="AB112" s="298" t="e">
        <f t="shared" si="33"/>
        <v>#NUM!</v>
      </c>
      <c r="AC112" s="298" t="e">
        <f t="shared" si="43"/>
        <v>#NUM!</v>
      </c>
      <c r="AD112" s="298" t="e">
        <f t="shared" si="44"/>
        <v>#NUM!</v>
      </c>
      <c r="AE112" s="298">
        <f t="shared" si="39"/>
        <v>0</v>
      </c>
      <c r="AF112" s="299" t="e">
        <f t="shared" si="46"/>
        <v>#NUM!</v>
      </c>
    </row>
    <row r="113" spans="18:32" x14ac:dyDescent="0.3">
      <c r="R113" s="296">
        <v>87</v>
      </c>
      <c r="S113" s="297">
        <f t="shared" si="34"/>
        <v>87</v>
      </c>
      <c r="T113" s="298">
        <f t="shared" si="41"/>
        <v>650000</v>
      </c>
      <c r="U113" s="298">
        <f t="shared" si="47"/>
        <v>5416.666666666667</v>
      </c>
      <c r="V113" s="298">
        <f t="shared" si="42"/>
        <v>0</v>
      </c>
      <c r="W113" s="298">
        <f t="shared" si="36"/>
        <v>0</v>
      </c>
      <c r="X113" s="299">
        <f t="shared" si="45"/>
        <v>650000</v>
      </c>
      <c r="Z113" s="296">
        <v>87</v>
      </c>
      <c r="AA113" s="297">
        <f t="shared" si="38"/>
        <v>87</v>
      </c>
      <c r="AB113" s="298" t="e">
        <f t="shared" si="33"/>
        <v>#NUM!</v>
      </c>
      <c r="AC113" s="298" t="e">
        <f t="shared" si="43"/>
        <v>#NUM!</v>
      </c>
      <c r="AD113" s="298" t="e">
        <f t="shared" si="44"/>
        <v>#NUM!</v>
      </c>
      <c r="AE113" s="298">
        <f t="shared" si="39"/>
        <v>0</v>
      </c>
      <c r="AF113" s="299" t="e">
        <f t="shared" si="46"/>
        <v>#NUM!</v>
      </c>
    </row>
    <row r="114" spans="18:32" x14ac:dyDescent="0.3">
      <c r="R114" s="296">
        <v>88</v>
      </c>
      <c r="S114" s="297">
        <f t="shared" si="34"/>
        <v>88</v>
      </c>
      <c r="T114" s="298">
        <f t="shared" si="41"/>
        <v>650000</v>
      </c>
      <c r="U114" s="298">
        <f t="shared" si="47"/>
        <v>5416.666666666667</v>
      </c>
      <c r="V114" s="298">
        <f t="shared" si="42"/>
        <v>0</v>
      </c>
      <c r="W114" s="298">
        <f t="shared" si="36"/>
        <v>0</v>
      </c>
      <c r="X114" s="299">
        <f t="shared" si="45"/>
        <v>650000</v>
      </c>
      <c r="Z114" s="296">
        <v>88</v>
      </c>
      <c r="AA114" s="297">
        <f t="shared" si="38"/>
        <v>88</v>
      </c>
      <c r="AB114" s="298" t="e">
        <f t="shared" si="33"/>
        <v>#NUM!</v>
      </c>
      <c r="AC114" s="298" t="e">
        <f t="shared" si="43"/>
        <v>#NUM!</v>
      </c>
      <c r="AD114" s="298" t="e">
        <f t="shared" si="44"/>
        <v>#NUM!</v>
      </c>
      <c r="AE114" s="298">
        <f t="shared" si="39"/>
        <v>0</v>
      </c>
      <c r="AF114" s="299" t="e">
        <f t="shared" si="46"/>
        <v>#NUM!</v>
      </c>
    </row>
    <row r="115" spans="18:32" x14ac:dyDescent="0.3">
      <c r="R115" s="296">
        <v>89</v>
      </c>
      <c r="S115" s="297">
        <f t="shared" si="34"/>
        <v>89</v>
      </c>
      <c r="T115" s="298">
        <f t="shared" si="41"/>
        <v>650000</v>
      </c>
      <c r="U115" s="298">
        <f t="shared" si="47"/>
        <v>5416.666666666667</v>
      </c>
      <c r="V115" s="298">
        <f t="shared" si="42"/>
        <v>0</v>
      </c>
      <c r="W115" s="298">
        <f t="shared" si="36"/>
        <v>0</v>
      </c>
      <c r="X115" s="299">
        <f t="shared" si="45"/>
        <v>650000</v>
      </c>
      <c r="Z115" s="296">
        <v>89</v>
      </c>
      <c r="AA115" s="297">
        <f t="shared" si="38"/>
        <v>89</v>
      </c>
      <c r="AB115" s="298" t="e">
        <f t="shared" si="33"/>
        <v>#NUM!</v>
      </c>
      <c r="AC115" s="298" t="e">
        <f t="shared" si="43"/>
        <v>#NUM!</v>
      </c>
      <c r="AD115" s="298" t="e">
        <f t="shared" si="44"/>
        <v>#NUM!</v>
      </c>
      <c r="AE115" s="298">
        <f t="shared" si="39"/>
        <v>0</v>
      </c>
      <c r="AF115" s="299" t="e">
        <f t="shared" si="46"/>
        <v>#NUM!</v>
      </c>
    </row>
    <row r="116" spans="18:32" x14ac:dyDescent="0.3">
      <c r="R116" s="296">
        <v>90</v>
      </c>
      <c r="S116" s="297">
        <f t="shared" si="34"/>
        <v>90</v>
      </c>
      <c r="T116" s="298">
        <f t="shared" si="41"/>
        <v>650000</v>
      </c>
      <c r="U116" s="298">
        <f t="shared" si="47"/>
        <v>5416.666666666667</v>
      </c>
      <c r="V116" s="298">
        <f t="shared" si="42"/>
        <v>0</v>
      </c>
      <c r="W116" s="298">
        <f t="shared" si="36"/>
        <v>0</v>
      </c>
      <c r="X116" s="299">
        <f t="shared" si="45"/>
        <v>650000</v>
      </c>
      <c r="Z116" s="296">
        <v>90</v>
      </c>
      <c r="AA116" s="297">
        <f t="shared" si="38"/>
        <v>90</v>
      </c>
      <c r="AB116" s="298" t="e">
        <f t="shared" si="33"/>
        <v>#NUM!</v>
      </c>
      <c r="AC116" s="298" t="e">
        <f t="shared" si="43"/>
        <v>#NUM!</v>
      </c>
      <c r="AD116" s="298" t="e">
        <f t="shared" si="44"/>
        <v>#NUM!</v>
      </c>
      <c r="AE116" s="298">
        <f t="shared" si="39"/>
        <v>0</v>
      </c>
      <c r="AF116" s="299" t="e">
        <f t="shared" si="46"/>
        <v>#NUM!</v>
      </c>
    </row>
    <row r="117" spans="18:32" x14ac:dyDescent="0.3">
      <c r="R117" s="296">
        <v>91</v>
      </c>
      <c r="S117" s="297">
        <f t="shared" si="34"/>
        <v>91</v>
      </c>
      <c r="T117" s="298">
        <f t="shared" si="41"/>
        <v>650000</v>
      </c>
      <c r="U117" s="298">
        <f t="shared" si="47"/>
        <v>5416.666666666667</v>
      </c>
      <c r="V117" s="298">
        <f t="shared" si="42"/>
        <v>0</v>
      </c>
      <c r="W117" s="298">
        <f t="shared" si="36"/>
        <v>0</v>
      </c>
      <c r="X117" s="299">
        <f t="shared" si="45"/>
        <v>650000</v>
      </c>
      <c r="Z117" s="296">
        <v>91</v>
      </c>
      <c r="AA117" s="297">
        <f t="shared" si="38"/>
        <v>91</v>
      </c>
      <c r="AB117" s="298" t="e">
        <f t="shared" si="33"/>
        <v>#NUM!</v>
      </c>
      <c r="AC117" s="298" t="e">
        <f t="shared" si="43"/>
        <v>#NUM!</v>
      </c>
      <c r="AD117" s="298" t="e">
        <f t="shared" si="44"/>
        <v>#NUM!</v>
      </c>
      <c r="AE117" s="298">
        <f t="shared" si="39"/>
        <v>0</v>
      </c>
      <c r="AF117" s="299" t="e">
        <f t="shared" si="46"/>
        <v>#NUM!</v>
      </c>
    </row>
    <row r="118" spans="18:32" x14ac:dyDescent="0.3">
      <c r="R118" s="296">
        <v>92</v>
      </c>
      <c r="S118" s="297">
        <f t="shared" si="34"/>
        <v>92</v>
      </c>
      <c r="T118" s="298">
        <f t="shared" si="41"/>
        <v>650000</v>
      </c>
      <c r="U118" s="298">
        <f t="shared" si="47"/>
        <v>5416.666666666667</v>
      </c>
      <c r="V118" s="298">
        <f t="shared" si="42"/>
        <v>0</v>
      </c>
      <c r="W118" s="298">
        <f t="shared" si="36"/>
        <v>0</v>
      </c>
      <c r="X118" s="299">
        <f t="shared" si="45"/>
        <v>650000</v>
      </c>
      <c r="Z118" s="296">
        <v>92</v>
      </c>
      <c r="AA118" s="297">
        <f t="shared" si="38"/>
        <v>92</v>
      </c>
      <c r="AB118" s="298" t="e">
        <f t="shared" si="33"/>
        <v>#NUM!</v>
      </c>
      <c r="AC118" s="298" t="e">
        <f t="shared" si="43"/>
        <v>#NUM!</v>
      </c>
      <c r="AD118" s="298" t="e">
        <f t="shared" si="44"/>
        <v>#NUM!</v>
      </c>
      <c r="AE118" s="298">
        <f t="shared" si="39"/>
        <v>0</v>
      </c>
      <c r="AF118" s="299" t="e">
        <f t="shared" si="46"/>
        <v>#NUM!</v>
      </c>
    </row>
    <row r="119" spans="18:32" x14ac:dyDescent="0.3">
      <c r="R119" s="296">
        <v>93</v>
      </c>
      <c r="S119" s="297">
        <f t="shared" si="34"/>
        <v>93</v>
      </c>
      <c r="T119" s="298">
        <f t="shared" si="41"/>
        <v>650000</v>
      </c>
      <c r="U119" s="298">
        <f t="shared" si="47"/>
        <v>5416.666666666667</v>
      </c>
      <c r="V119" s="298">
        <f t="shared" si="42"/>
        <v>0</v>
      </c>
      <c r="W119" s="298">
        <f t="shared" si="36"/>
        <v>0</v>
      </c>
      <c r="X119" s="299">
        <f t="shared" si="45"/>
        <v>650000</v>
      </c>
      <c r="Z119" s="296">
        <v>93</v>
      </c>
      <c r="AA119" s="297">
        <f t="shared" si="38"/>
        <v>93</v>
      </c>
      <c r="AB119" s="298" t="e">
        <f t="shared" si="33"/>
        <v>#NUM!</v>
      </c>
      <c r="AC119" s="298" t="e">
        <f t="shared" si="43"/>
        <v>#NUM!</v>
      </c>
      <c r="AD119" s="298" t="e">
        <f t="shared" si="44"/>
        <v>#NUM!</v>
      </c>
      <c r="AE119" s="298">
        <f t="shared" si="39"/>
        <v>0</v>
      </c>
      <c r="AF119" s="299" t="e">
        <f t="shared" si="46"/>
        <v>#NUM!</v>
      </c>
    </row>
    <row r="120" spans="18:32" x14ac:dyDescent="0.3">
      <c r="R120" s="296">
        <v>94</v>
      </c>
      <c r="S120" s="297">
        <f t="shared" si="34"/>
        <v>94</v>
      </c>
      <c r="T120" s="298">
        <f t="shared" si="41"/>
        <v>650000</v>
      </c>
      <c r="U120" s="298">
        <f t="shared" si="47"/>
        <v>5416.666666666667</v>
      </c>
      <c r="V120" s="298">
        <f t="shared" si="42"/>
        <v>0</v>
      </c>
      <c r="W120" s="298">
        <f t="shared" si="36"/>
        <v>0</v>
      </c>
      <c r="X120" s="299">
        <f t="shared" si="45"/>
        <v>650000</v>
      </c>
      <c r="Z120" s="296">
        <v>94</v>
      </c>
      <c r="AA120" s="297">
        <f t="shared" si="38"/>
        <v>94</v>
      </c>
      <c r="AB120" s="298" t="e">
        <f t="shared" si="33"/>
        <v>#NUM!</v>
      </c>
      <c r="AC120" s="298" t="e">
        <f t="shared" si="43"/>
        <v>#NUM!</v>
      </c>
      <c r="AD120" s="298" t="e">
        <f t="shared" si="44"/>
        <v>#NUM!</v>
      </c>
      <c r="AE120" s="298">
        <f t="shared" si="39"/>
        <v>0</v>
      </c>
      <c r="AF120" s="299" t="e">
        <f t="shared" si="46"/>
        <v>#NUM!</v>
      </c>
    </row>
    <row r="121" spans="18:32" x14ac:dyDescent="0.3">
      <c r="R121" s="296">
        <v>95</v>
      </c>
      <c r="S121" s="297">
        <f t="shared" si="34"/>
        <v>95</v>
      </c>
      <c r="T121" s="298">
        <f t="shared" si="41"/>
        <v>650000</v>
      </c>
      <c r="U121" s="298">
        <f t="shared" si="47"/>
        <v>5416.666666666667</v>
      </c>
      <c r="V121" s="298">
        <f t="shared" si="42"/>
        <v>0</v>
      </c>
      <c r="W121" s="298">
        <f t="shared" si="36"/>
        <v>0</v>
      </c>
      <c r="X121" s="299">
        <f t="shared" si="45"/>
        <v>650000</v>
      </c>
      <c r="Z121" s="296">
        <v>95</v>
      </c>
      <c r="AA121" s="297">
        <f t="shared" si="38"/>
        <v>95</v>
      </c>
      <c r="AB121" s="298" t="e">
        <f t="shared" si="33"/>
        <v>#NUM!</v>
      </c>
      <c r="AC121" s="298" t="e">
        <f t="shared" si="43"/>
        <v>#NUM!</v>
      </c>
      <c r="AD121" s="298" t="e">
        <f t="shared" si="44"/>
        <v>#NUM!</v>
      </c>
      <c r="AE121" s="298">
        <f t="shared" si="39"/>
        <v>0</v>
      </c>
      <c r="AF121" s="299" t="e">
        <f t="shared" si="46"/>
        <v>#NUM!</v>
      </c>
    </row>
    <row r="122" spans="18:32" x14ac:dyDescent="0.3">
      <c r="R122" s="326">
        <v>96</v>
      </c>
      <c r="S122" s="327">
        <f t="shared" si="34"/>
        <v>96</v>
      </c>
      <c r="T122" s="328">
        <f t="shared" si="41"/>
        <v>650000</v>
      </c>
      <c r="U122" s="328">
        <f t="shared" si="47"/>
        <v>5416.666666666667</v>
      </c>
      <c r="V122" s="328">
        <f t="shared" si="42"/>
        <v>0</v>
      </c>
      <c r="W122" s="328">
        <f t="shared" si="36"/>
        <v>0</v>
      </c>
      <c r="X122" s="329">
        <f t="shared" si="45"/>
        <v>650000</v>
      </c>
      <c r="Z122" s="326">
        <v>96</v>
      </c>
      <c r="AA122" s="327">
        <f t="shared" si="38"/>
        <v>96</v>
      </c>
      <c r="AB122" s="328" t="e">
        <f t="shared" si="33"/>
        <v>#NUM!</v>
      </c>
      <c r="AC122" s="328" t="e">
        <f t="shared" si="43"/>
        <v>#NUM!</v>
      </c>
      <c r="AD122" s="328" t="e">
        <f t="shared" si="44"/>
        <v>#NUM!</v>
      </c>
      <c r="AE122" s="328">
        <f t="shared" si="39"/>
        <v>0</v>
      </c>
      <c r="AF122" s="329" t="e">
        <f t="shared" si="46"/>
        <v>#NUM!</v>
      </c>
    </row>
    <row r="123" spans="18:32" x14ac:dyDescent="0.3">
      <c r="R123" s="159">
        <v>97</v>
      </c>
      <c r="S123" s="246">
        <f t="shared" si="34"/>
        <v>97</v>
      </c>
      <c r="T123" s="160">
        <f t="shared" si="41"/>
        <v>650000</v>
      </c>
      <c r="U123" s="160">
        <f t="shared" si="47"/>
        <v>5416.666666666667</v>
      </c>
      <c r="V123" s="160">
        <f t="shared" si="42"/>
        <v>0</v>
      </c>
      <c r="W123" s="160">
        <f t="shared" si="36"/>
        <v>0</v>
      </c>
      <c r="X123" s="161">
        <f t="shared" si="45"/>
        <v>650000</v>
      </c>
      <c r="Z123" s="159">
        <v>97</v>
      </c>
      <c r="AA123" s="246">
        <f t="shared" si="38"/>
        <v>97</v>
      </c>
      <c r="AB123" s="160" t="e">
        <f t="shared" si="33"/>
        <v>#NUM!</v>
      </c>
      <c r="AC123" s="160" t="e">
        <f t="shared" si="43"/>
        <v>#NUM!</v>
      </c>
      <c r="AD123" s="160" t="e">
        <f t="shared" si="44"/>
        <v>#NUM!</v>
      </c>
      <c r="AE123" s="160">
        <f t="shared" si="39"/>
        <v>0</v>
      </c>
      <c r="AF123" s="161" t="e">
        <f t="shared" si="46"/>
        <v>#NUM!</v>
      </c>
    </row>
    <row r="124" spans="18:32" x14ac:dyDescent="0.3">
      <c r="R124" s="159">
        <v>98</v>
      </c>
      <c r="S124" s="246">
        <f t="shared" si="34"/>
        <v>98</v>
      </c>
      <c r="T124" s="160">
        <f t="shared" si="41"/>
        <v>650000</v>
      </c>
      <c r="U124" s="160">
        <f t="shared" si="47"/>
        <v>5416.666666666667</v>
      </c>
      <c r="V124" s="160">
        <f t="shared" si="42"/>
        <v>0</v>
      </c>
      <c r="W124" s="160">
        <f t="shared" si="36"/>
        <v>0</v>
      </c>
      <c r="X124" s="161">
        <f t="shared" si="45"/>
        <v>650000</v>
      </c>
      <c r="Z124" s="159">
        <v>98</v>
      </c>
      <c r="AA124" s="246">
        <f t="shared" si="38"/>
        <v>98</v>
      </c>
      <c r="AB124" s="160" t="e">
        <f t="shared" si="33"/>
        <v>#NUM!</v>
      </c>
      <c r="AC124" s="160" t="e">
        <f t="shared" si="43"/>
        <v>#NUM!</v>
      </c>
      <c r="AD124" s="160" t="e">
        <f t="shared" si="44"/>
        <v>#NUM!</v>
      </c>
      <c r="AE124" s="160">
        <f t="shared" si="39"/>
        <v>0</v>
      </c>
      <c r="AF124" s="161" t="e">
        <f t="shared" si="46"/>
        <v>#NUM!</v>
      </c>
    </row>
    <row r="125" spans="18:32" x14ac:dyDescent="0.3">
      <c r="R125" s="159">
        <v>99</v>
      </c>
      <c r="S125" s="246">
        <f t="shared" si="34"/>
        <v>99</v>
      </c>
      <c r="T125" s="160">
        <f t="shared" si="41"/>
        <v>650000</v>
      </c>
      <c r="U125" s="160">
        <f t="shared" si="47"/>
        <v>5416.666666666667</v>
      </c>
      <c r="V125" s="160">
        <f t="shared" si="42"/>
        <v>0</v>
      </c>
      <c r="W125" s="160">
        <f t="shared" si="36"/>
        <v>0</v>
      </c>
      <c r="X125" s="161">
        <f t="shared" si="45"/>
        <v>650000</v>
      </c>
      <c r="Z125" s="159">
        <v>99</v>
      </c>
      <c r="AA125" s="246">
        <f t="shared" si="38"/>
        <v>99</v>
      </c>
      <c r="AB125" s="160" t="e">
        <f t="shared" si="33"/>
        <v>#NUM!</v>
      </c>
      <c r="AC125" s="160" t="e">
        <f t="shared" si="43"/>
        <v>#NUM!</v>
      </c>
      <c r="AD125" s="160" t="e">
        <f t="shared" si="44"/>
        <v>#NUM!</v>
      </c>
      <c r="AE125" s="160">
        <f t="shared" si="39"/>
        <v>0</v>
      </c>
      <c r="AF125" s="161" t="e">
        <f t="shared" si="46"/>
        <v>#NUM!</v>
      </c>
    </row>
    <row r="126" spans="18:32" x14ac:dyDescent="0.3">
      <c r="R126" s="159">
        <v>100</v>
      </c>
      <c r="S126" s="246">
        <f t="shared" si="34"/>
        <v>100</v>
      </c>
      <c r="T126" s="160">
        <f t="shared" si="41"/>
        <v>650000</v>
      </c>
      <c r="U126" s="160">
        <f t="shared" si="47"/>
        <v>5416.666666666667</v>
      </c>
      <c r="V126" s="160">
        <f t="shared" si="42"/>
        <v>0</v>
      </c>
      <c r="W126" s="160">
        <f t="shared" si="36"/>
        <v>0</v>
      </c>
      <c r="X126" s="161">
        <f t="shared" si="45"/>
        <v>650000</v>
      </c>
      <c r="Z126" s="159">
        <v>100</v>
      </c>
      <c r="AA126" s="246">
        <f t="shared" si="38"/>
        <v>100</v>
      </c>
      <c r="AB126" s="160" t="e">
        <f t="shared" si="33"/>
        <v>#NUM!</v>
      </c>
      <c r="AC126" s="160" t="e">
        <f t="shared" si="43"/>
        <v>#NUM!</v>
      </c>
      <c r="AD126" s="160" t="e">
        <f t="shared" si="44"/>
        <v>#NUM!</v>
      </c>
      <c r="AE126" s="160">
        <f t="shared" si="39"/>
        <v>0</v>
      </c>
      <c r="AF126" s="161" t="e">
        <f t="shared" si="46"/>
        <v>#NUM!</v>
      </c>
    </row>
    <row r="127" spans="18:32" x14ac:dyDescent="0.3">
      <c r="R127" s="159">
        <v>101</v>
      </c>
      <c r="S127" s="246">
        <f t="shared" si="34"/>
        <v>101</v>
      </c>
      <c r="T127" s="160">
        <f t="shared" si="41"/>
        <v>650000</v>
      </c>
      <c r="U127" s="160">
        <f t="shared" si="47"/>
        <v>5416.666666666667</v>
      </c>
      <c r="V127" s="160">
        <f t="shared" si="42"/>
        <v>0</v>
      </c>
      <c r="W127" s="160">
        <f t="shared" si="36"/>
        <v>0</v>
      </c>
      <c r="X127" s="161">
        <f t="shared" si="45"/>
        <v>650000</v>
      </c>
      <c r="Z127" s="159">
        <v>101</v>
      </c>
      <c r="AA127" s="246">
        <f t="shared" si="38"/>
        <v>101</v>
      </c>
      <c r="AB127" s="160" t="e">
        <f t="shared" si="33"/>
        <v>#NUM!</v>
      </c>
      <c r="AC127" s="160" t="e">
        <f t="shared" si="43"/>
        <v>#NUM!</v>
      </c>
      <c r="AD127" s="160" t="e">
        <f t="shared" si="44"/>
        <v>#NUM!</v>
      </c>
      <c r="AE127" s="160">
        <f t="shared" si="39"/>
        <v>0</v>
      </c>
      <c r="AF127" s="161" t="e">
        <f t="shared" si="46"/>
        <v>#NUM!</v>
      </c>
    </row>
    <row r="128" spans="18:32" x14ac:dyDescent="0.3">
      <c r="R128" s="159">
        <v>102</v>
      </c>
      <c r="S128" s="246">
        <f t="shared" si="34"/>
        <v>102</v>
      </c>
      <c r="T128" s="160">
        <f t="shared" si="41"/>
        <v>650000</v>
      </c>
      <c r="U128" s="160">
        <f t="shared" si="47"/>
        <v>5416.666666666667</v>
      </c>
      <c r="V128" s="160">
        <f t="shared" si="42"/>
        <v>0</v>
      </c>
      <c r="W128" s="160">
        <f t="shared" si="36"/>
        <v>0</v>
      </c>
      <c r="X128" s="161">
        <f t="shared" si="45"/>
        <v>650000</v>
      </c>
      <c r="Z128" s="159">
        <v>102</v>
      </c>
      <c r="AA128" s="246">
        <f t="shared" si="38"/>
        <v>102</v>
      </c>
      <c r="AB128" s="160" t="e">
        <f t="shared" si="33"/>
        <v>#NUM!</v>
      </c>
      <c r="AC128" s="160" t="e">
        <f t="shared" si="43"/>
        <v>#NUM!</v>
      </c>
      <c r="AD128" s="160" t="e">
        <f t="shared" si="44"/>
        <v>#NUM!</v>
      </c>
      <c r="AE128" s="160">
        <f t="shared" si="39"/>
        <v>0</v>
      </c>
      <c r="AF128" s="161" t="e">
        <f t="shared" si="46"/>
        <v>#NUM!</v>
      </c>
    </row>
    <row r="129" spans="18:32" x14ac:dyDescent="0.3">
      <c r="R129" s="159">
        <v>103</v>
      </c>
      <c r="S129" s="246">
        <f t="shared" si="34"/>
        <v>103</v>
      </c>
      <c r="T129" s="160">
        <f t="shared" si="41"/>
        <v>650000</v>
      </c>
      <c r="U129" s="160">
        <f t="shared" si="47"/>
        <v>5416.666666666667</v>
      </c>
      <c r="V129" s="160">
        <f t="shared" si="42"/>
        <v>0</v>
      </c>
      <c r="W129" s="160">
        <f t="shared" si="36"/>
        <v>0</v>
      </c>
      <c r="X129" s="161">
        <f t="shared" si="45"/>
        <v>650000</v>
      </c>
      <c r="Z129" s="159">
        <v>103</v>
      </c>
      <c r="AA129" s="246">
        <f t="shared" si="38"/>
        <v>103</v>
      </c>
      <c r="AB129" s="160" t="e">
        <f t="shared" si="33"/>
        <v>#NUM!</v>
      </c>
      <c r="AC129" s="160" t="e">
        <f t="shared" si="43"/>
        <v>#NUM!</v>
      </c>
      <c r="AD129" s="160" t="e">
        <f t="shared" si="44"/>
        <v>#NUM!</v>
      </c>
      <c r="AE129" s="160">
        <f t="shared" si="39"/>
        <v>0</v>
      </c>
      <c r="AF129" s="161" t="e">
        <f t="shared" si="46"/>
        <v>#NUM!</v>
      </c>
    </row>
    <row r="130" spans="18:32" x14ac:dyDescent="0.3">
      <c r="R130" s="159">
        <v>104</v>
      </c>
      <c r="S130" s="246">
        <f t="shared" si="34"/>
        <v>104</v>
      </c>
      <c r="T130" s="160">
        <f t="shared" si="41"/>
        <v>650000</v>
      </c>
      <c r="U130" s="160">
        <f t="shared" si="47"/>
        <v>5416.666666666667</v>
      </c>
      <c r="V130" s="160">
        <f t="shared" si="42"/>
        <v>0</v>
      </c>
      <c r="W130" s="160">
        <f t="shared" si="36"/>
        <v>0</v>
      </c>
      <c r="X130" s="161">
        <f t="shared" si="45"/>
        <v>650000</v>
      </c>
      <c r="Z130" s="159">
        <v>104</v>
      </c>
      <c r="AA130" s="246">
        <f t="shared" si="38"/>
        <v>104</v>
      </c>
      <c r="AB130" s="160" t="e">
        <f t="shared" ref="AB130:AB193" si="48">AF129</f>
        <v>#NUM!</v>
      </c>
      <c r="AC130" s="160" t="e">
        <f t="shared" si="43"/>
        <v>#NUM!</v>
      </c>
      <c r="AD130" s="160" t="e">
        <f t="shared" si="44"/>
        <v>#NUM!</v>
      </c>
      <c r="AE130" s="160">
        <f t="shared" si="39"/>
        <v>0</v>
      </c>
      <c r="AF130" s="161" t="e">
        <f t="shared" si="46"/>
        <v>#NUM!</v>
      </c>
    </row>
    <row r="131" spans="18:32" x14ac:dyDescent="0.3">
      <c r="R131" s="159">
        <v>105</v>
      </c>
      <c r="S131" s="246">
        <f t="shared" si="34"/>
        <v>105</v>
      </c>
      <c r="T131" s="160">
        <f t="shared" si="41"/>
        <v>650000</v>
      </c>
      <c r="U131" s="160">
        <f t="shared" si="47"/>
        <v>5416.666666666667</v>
      </c>
      <c r="V131" s="160">
        <f t="shared" si="42"/>
        <v>0</v>
      </c>
      <c r="W131" s="160">
        <f t="shared" si="36"/>
        <v>0</v>
      </c>
      <c r="X131" s="161">
        <f t="shared" si="45"/>
        <v>650000</v>
      </c>
      <c r="Z131" s="159">
        <v>105</v>
      </c>
      <c r="AA131" s="246">
        <f t="shared" si="38"/>
        <v>105</v>
      </c>
      <c r="AB131" s="160" t="e">
        <f t="shared" si="48"/>
        <v>#NUM!</v>
      </c>
      <c r="AC131" s="160" t="e">
        <f t="shared" si="43"/>
        <v>#NUM!</v>
      </c>
      <c r="AD131" s="160" t="e">
        <f t="shared" si="44"/>
        <v>#NUM!</v>
      </c>
      <c r="AE131" s="160">
        <f t="shared" si="39"/>
        <v>0</v>
      </c>
      <c r="AF131" s="161" t="e">
        <f t="shared" si="46"/>
        <v>#NUM!</v>
      </c>
    </row>
    <row r="132" spans="18:32" x14ac:dyDescent="0.3">
      <c r="R132" s="159">
        <v>106</v>
      </c>
      <c r="S132" s="246">
        <f t="shared" si="34"/>
        <v>106</v>
      </c>
      <c r="T132" s="160">
        <f t="shared" si="41"/>
        <v>650000</v>
      </c>
      <c r="U132" s="160">
        <f t="shared" si="47"/>
        <v>5416.666666666667</v>
      </c>
      <c r="V132" s="160">
        <f t="shared" si="42"/>
        <v>0</v>
      </c>
      <c r="W132" s="160">
        <f t="shared" si="36"/>
        <v>0</v>
      </c>
      <c r="X132" s="161">
        <f t="shared" si="45"/>
        <v>650000</v>
      </c>
      <c r="Z132" s="159">
        <v>106</v>
      </c>
      <c r="AA132" s="246">
        <f t="shared" si="38"/>
        <v>106</v>
      </c>
      <c r="AB132" s="160" t="e">
        <f t="shared" si="48"/>
        <v>#NUM!</v>
      </c>
      <c r="AC132" s="160" t="e">
        <f t="shared" si="43"/>
        <v>#NUM!</v>
      </c>
      <c r="AD132" s="160" t="e">
        <f t="shared" si="44"/>
        <v>#NUM!</v>
      </c>
      <c r="AE132" s="160">
        <f t="shared" si="39"/>
        <v>0</v>
      </c>
      <c r="AF132" s="161" t="e">
        <f t="shared" si="46"/>
        <v>#NUM!</v>
      </c>
    </row>
    <row r="133" spans="18:32" x14ac:dyDescent="0.3">
      <c r="R133" s="159">
        <v>107</v>
      </c>
      <c r="S133" s="246">
        <f t="shared" si="34"/>
        <v>107</v>
      </c>
      <c r="T133" s="160">
        <f t="shared" si="41"/>
        <v>650000</v>
      </c>
      <c r="U133" s="160">
        <f t="shared" si="47"/>
        <v>5416.666666666667</v>
      </c>
      <c r="V133" s="160">
        <f t="shared" si="42"/>
        <v>0</v>
      </c>
      <c r="W133" s="160">
        <f t="shared" si="36"/>
        <v>0</v>
      </c>
      <c r="X133" s="161">
        <f t="shared" si="45"/>
        <v>650000</v>
      </c>
      <c r="Z133" s="159">
        <v>107</v>
      </c>
      <c r="AA133" s="246">
        <f t="shared" si="38"/>
        <v>107</v>
      </c>
      <c r="AB133" s="160" t="e">
        <f t="shared" si="48"/>
        <v>#NUM!</v>
      </c>
      <c r="AC133" s="160" t="e">
        <f t="shared" si="43"/>
        <v>#NUM!</v>
      </c>
      <c r="AD133" s="160" t="e">
        <f t="shared" si="44"/>
        <v>#NUM!</v>
      </c>
      <c r="AE133" s="160">
        <f t="shared" si="39"/>
        <v>0</v>
      </c>
      <c r="AF133" s="161" t="e">
        <f t="shared" si="46"/>
        <v>#NUM!</v>
      </c>
    </row>
    <row r="134" spans="18:32" x14ac:dyDescent="0.3">
      <c r="R134" s="159">
        <v>108</v>
      </c>
      <c r="S134" s="246">
        <f t="shared" si="34"/>
        <v>108</v>
      </c>
      <c r="T134" s="160">
        <f t="shared" si="41"/>
        <v>650000</v>
      </c>
      <c r="U134" s="160">
        <f t="shared" si="47"/>
        <v>5416.666666666667</v>
      </c>
      <c r="V134" s="160">
        <f t="shared" si="42"/>
        <v>0</v>
      </c>
      <c r="W134" s="160">
        <f t="shared" si="36"/>
        <v>0</v>
      </c>
      <c r="X134" s="161">
        <f t="shared" si="45"/>
        <v>650000</v>
      </c>
      <c r="Z134" s="159">
        <v>108</v>
      </c>
      <c r="AA134" s="246">
        <f t="shared" si="38"/>
        <v>108</v>
      </c>
      <c r="AB134" s="160" t="e">
        <f t="shared" si="48"/>
        <v>#NUM!</v>
      </c>
      <c r="AC134" s="160" t="e">
        <f t="shared" si="43"/>
        <v>#NUM!</v>
      </c>
      <c r="AD134" s="160" t="e">
        <f t="shared" si="44"/>
        <v>#NUM!</v>
      </c>
      <c r="AE134" s="160">
        <f t="shared" si="39"/>
        <v>0</v>
      </c>
      <c r="AF134" s="161" t="e">
        <f t="shared" si="46"/>
        <v>#NUM!</v>
      </c>
    </row>
    <row r="135" spans="18:32" x14ac:dyDescent="0.3">
      <c r="R135" s="288">
        <v>109</v>
      </c>
      <c r="S135" s="289">
        <f t="shared" si="34"/>
        <v>109</v>
      </c>
      <c r="T135" s="290">
        <f t="shared" si="41"/>
        <v>650000</v>
      </c>
      <c r="U135" s="290">
        <f t="shared" si="47"/>
        <v>5416.666666666667</v>
      </c>
      <c r="V135" s="290">
        <f t="shared" si="42"/>
        <v>0</v>
      </c>
      <c r="W135" s="290">
        <f t="shared" si="36"/>
        <v>0</v>
      </c>
      <c r="X135" s="291">
        <f t="shared" si="45"/>
        <v>650000</v>
      </c>
      <c r="Z135" s="288">
        <v>109</v>
      </c>
      <c r="AA135" s="289">
        <f t="shared" si="38"/>
        <v>109</v>
      </c>
      <c r="AB135" s="290" t="e">
        <f t="shared" si="48"/>
        <v>#NUM!</v>
      </c>
      <c r="AC135" s="290" t="e">
        <f t="shared" si="43"/>
        <v>#NUM!</v>
      </c>
      <c r="AD135" s="290" t="e">
        <f t="shared" si="44"/>
        <v>#NUM!</v>
      </c>
      <c r="AE135" s="290">
        <f t="shared" si="39"/>
        <v>0</v>
      </c>
      <c r="AF135" s="291" t="e">
        <f t="shared" si="46"/>
        <v>#NUM!</v>
      </c>
    </row>
    <row r="136" spans="18:32" x14ac:dyDescent="0.3">
      <c r="R136" s="296">
        <v>110</v>
      </c>
      <c r="S136" s="297">
        <f t="shared" si="34"/>
        <v>110</v>
      </c>
      <c r="T136" s="298">
        <f t="shared" si="41"/>
        <v>650000</v>
      </c>
      <c r="U136" s="298">
        <f t="shared" si="47"/>
        <v>5416.666666666667</v>
      </c>
      <c r="V136" s="298">
        <f t="shared" si="42"/>
        <v>0</v>
      </c>
      <c r="W136" s="298">
        <f t="shared" si="36"/>
        <v>0</v>
      </c>
      <c r="X136" s="299">
        <f t="shared" si="45"/>
        <v>650000</v>
      </c>
      <c r="Z136" s="296">
        <v>110</v>
      </c>
      <c r="AA136" s="297">
        <f t="shared" si="38"/>
        <v>110</v>
      </c>
      <c r="AB136" s="298" t="e">
        <f t="shared" si="48"/>
        <v>#NUM!</v>
      </c>
      <c r="AC136" s="298" t="e">
        <f t="shared" si="43"/>
        <v>#NUM!</v>
      </c>
      <c r="AD136" s="298" t="e">
        <f t="shared" si="44"/>
        <v>#NUM!</v>
      </c>
      <c r="AE136" s="298">
        <f t="shared" si="39"/>
        <v>0</v>
      </c>
      <c r="AF136" s="299" t="e">
        <f t="shared" si="46"/>
        <v>#NUM!</v>
      </c>
    </row>
    <row r="137" spans="18:32" x14ac:dyDescent="0.3">
      <c r="R137" s="296">
        <v>111</v>
      </c>
      <c r="S137" s="297">
        <f t="shared" si="34"/>
        <v>111</v>
      </c>
      <c r="T137" s="298">
        <f t="shared" si="41"/>
        <v>650000</v>
      </c>
      <c r="U137" s="298">
        <f t="shared" si="47"/>
        <v>5416.666666666667</v>
      </c>
      <c r="V137" s="298">
        <f t="shared" si="42"/>
        <v>0</v>
      </c>
      <c r="W137" s="298">
        <f t="shared" si="36"/>
        <v>0</v>
      </c>
      <c r="X137" s="299">
        <f t="shared" si="45"/>
        <v>650000</v>
      </c>
      <c r="Z137" s="296">
        <v>111</v>
      </c>
      <c r="AA137" s="297">
        <f t="shared" si="38"/>
        <v>111</v>
      </c>
      <c r="AB137" s="298" t="e">
        <f t="shared" si="48"/>
        <v>#NUM!</v>
      </c>
      <c r="AC137" s="298" t="e">
        <f t="shared" si="43"/>
        <v>#NUM!</v>
      </c>
      <c r="AD137" s="298" t="e">
        <f t="shared" si="44"/>
        <v>#NUM!</v>
      </c>
      <c r="AE137" s="298">
        <f t="shared" si="39"/>
        <v>0</v>
      </c>
      <c r="AF137" s="299" t="e">
        <f t="shared" si="46"/>
        <v>#NUM!</v>
      </c>
    </row>
    <row r="138" spans="18:32" x14ac:dyDescent="0.3">
      <c r="R138" s="296">
        <v>112</v>
      </c>
      <c r="S138" s="297">
        <f t="shared" si="34"/>
        <v>112</v>
      </c>
      <c r="T138" s="298">
        <f t="shared" si="41"/>
        <v>650000</v>
      </c>
      <c r="U138" s="298">
        <f t="shared" si="47"/>
        <v>5416.666666666667</v>
      </c>
      <c r="V138" s="298">
        <f t="shared" si="42"/>
        <v>0</v>
      </c>
      <c r="W138" s="298">
        <f t="shared" si="36"/>
        <v>0</v>
      </c>
      <c r="X138" s="299">
        <f t="shared" si="45"/>
        <v>650000</v>
      </c>
      <c r="Z138" s="296">
        <v>112</v>
      </c>
      <c r="AA138" s="297">
        <f t="shared" si="38"/>
        <v>112</v>
      </c>
      <c r="AB138" s="298" t="e">
        <f t="shared" si="48"/>
        <v>#NUM!</v>
      </c>
      <c r="AC138" s="298" t="e">
        <f t="shared" si="43"/>
        <v>#NUM!</v>
      </c>
      <c r="AD138" s="298" t="e">
        <f t="shared" si="44"/>
        <v>#NUM!</v>
      </c>
      <c r="AE138" s="298">
        <f t="shared" si="39"/>
        <v>0</v>
      </c>
      <c r="AF138" s="299" t="e">
        <f t="shared" si="46"/>
        <v>#NUM!</v>
      </c>
    </row>
    <row r="139" spans="18:32" x14ac:dyDescent="0.3">
      <c r="R139" s="296">
        <v>113</v>
      </c>
      <c r="S139" s="297">
        <f t="shared" si="34"/>
        <v>113</v>
      </c>
      <c r="T139" s="298">
        <f t="shared" si="41"/>
        <v>650000</v>
      </c>
      <c r="U139" s="298">
        <f t="shared" si="47"/>
        <v>5416.666666666667</v>
      </c>
      <c r="V139" s="298">
        <f t="shared" si="42"/>
        <v>0</v>
      </c>
      <c r="W139" s="298">
        <f t="shared" si="36"/>
        <v>0</v>
      </c>
      <c r="X139" s="299">
        <f t="shared" si="45"/>
        <v>650000</v>
      </c>
      <c r="Z139" s="296">
        <v>113</v>
      </c>
      <c r="AA139" s="297">
        <f t="shared" si="38"/>
        <v>113</v>
      </c>
      <c r="AB139" s="298" t="e">
        <f t="shared" si="48"/>
        <v>#NUM!</v>
      </c>
      <c r="AC139" s="298" t="e">
        <f t="shared" si="43"/>
        <v>#NUM!</v>
      </c>
      <c r="AD139" s="298" t="e">
        <f t="shared" si="44"/>
        <v>#NUM!</v>
      </c>
      <c r="AE139" s="298">
        <f t="shared" si="39"/>
        <v>0</v>
      </c>
      <c r="AF139" s="299" t="e">
        <f t="shared" si="46"/>
        <v>#NUM!</v>
      </c>
    </row>
    <row r="140" spans="18:32" x14ac:dyDescent="0.3">
      <c r="R140" s="296">
        <v>114</v>
      </c>
      <c r="S140" s="297">
        <f t="shared" si="34"/>
        <v>114</v>
      </c>
      <c r="T140" s="298">
        <f t="shared" si="41"/>
        <v>650000</v>
      </c>
      <c r="U140" s="298">
        <f t="shared" si="47"/>
        <v>5416.666666666667</v>
      </c>
      <c r="V140" s="298">
        <f t="shared" si="42"/>
        <v>0</v>
      </c>
      <c r="W140" s="298">
        <f t="shared" si="36"/>
        <v>0</v>
      </c>
      <c r="X140" s="299">
        <f t="shared" si="45"/>
        <v>650000</v>
      </c>
      <c r="Z140" s="296">
        <v>114</v>
      </c>
      <c r="AA140" s="297">
        <f t="shared" si="38"/>
        <v>114</v>
      </c>
      <c r="AB140" s="298" t="e">
        <f t="shared" si="48"/>
        <v>#NUM!</v>
      </c>
      <c r="AC140" s="298" t="e">
        <f t="shared" si="43"/>
        <v>#NUM!</v>
      </c>
      <c r="AD140" s="298" t="e">
        <f t="shared" si="44"/>
        <v>#NUM!</v>
      </c>
      <c r="AE140" s="298">
        <f t="shared" si="39"/>
        <v>0</v>
      </c>
      <c r="AF140" s="299" t="e">
        <f t="shared" si="46"/>
        <v>#NUM!</v>
      </c>
    </row>
    <row r="141" spans="18:32" x14ac:dyDescent="0.3">
      <c r="R141" s="296">
        <v>115</v>
      </c>
      <c r="S141" s="297">
        <f t="shared" si="34"/>
        <v>115</v>
      </c>
      <c r="T141" s="298">
        <f t="shared" si="41"/>
        <v>650000</v>
      </c>
      <c r="U141" s="298">
        <f t="shared" si="47"/>
        <v>5416.666666666667</v>
      </c>
      <c r="V141" s="298">
        <f t="shared" si="42"/>
        <v>0</v>
      </c>
      <c r="W141" s="298">
        <f t="shared" si="36"/>
        <v>0</v>
      </c>
      <c r="X141" s="299">
        <f t="shared" si="45"/>
        <v>650000</v>
      </c>
      <c r="Z141" s="296">
        <v>115</v>
      </c>
      <c r="AA141" s="297">
        <f t="shared" si="38"/>
        <v>115</v>
      </c>
      <c r="AB141" s="298" t="e">
        <f t="shared" si="48"/>
        <v>#NUM!</v>
      </c>
      <c r="AC141" s="298" t="e">
        <f t="shared" si="43"/>
        <v>#NUM!</v>
      </c>
      <c r="AD141" s="298" t="e">
        <f t="shared" si="44"/>
        <v>#NUM!</v>
      </c>
      <c r="AE141" s="298">
        <f t="shared" si="39"/>
        <v>0</v>
      </c>
      <c r="AF141" s="299" t="e">
        <f t="shared" si="46"/>
        <v>#NUM!</v>
      </c>
    </row>
    <row r="142" spans="18:32" x14ac:dyDescent="0.3">
      <c r="R142" s="296">
        <v>116</v>
      </c>
      <c r="S142" s="297">
        <f t="shared" si="34"/>
        <v>116</v>
      </c>
      <c r="T142" s="298">
        <f t="shared" si="41"/>
        <v>650000</v>
      </c>
      <c r="U142" s="298">
        <f t="shared" si="47"/>
        <v>5416.666666666667</v>
      </c>
      <c r="V142" s="298">
        <f t="shared" si="42"/>
        <v>0</v>
      </c>
      <c r="W142" s="298">
        <f t="shared" si="36"/>
        <v>0</v>
      </c>
      <c r="X142" s="299">
        <f t="shared" si="45"/>
        <v>650000</v>
      </c>
      <c r="Z142" s="296">
        <v>116</v>
      </c>
      <c r="AA142" s="297">
        <f t="shared" si="38"/>
        <v>116</v>
      </c>
      <c r="AB142" s="298" t="e">
        <f t="shared" si="48"/>
        <v>#NUM!</v>
      </c>
      <c r="AC142" s="298" t="e">
        <f t="shared" si="43"/>
        <v>#NUM!</v>
      </c>
      <c r="AD142" s="298" t="e">
        <f t="shared" si="44"/>
        <v>#NUM!</v>
      </c>
      <c r="AE142" s="298">
        <f t="shared" si="39"/>
        <v>0</v>
      </c>
      <c r="AF142" s="299" t="e">
        <f t="shared" si="46"/>
        <v>#NUM!</v>
      </c>
    </row>
    <row r="143" spans="18:32" x14ac:dyDescent="0.3">
      <c r="R143" s="296">
        <v>117</v>
      </c>
      <c r="S143" s="297">
        <f t="shared" si="34"/>
        <v>117</v>
      </c>
      <c r="T143" s="298">
        <f t="shared" si="41"/>
        <v>650000</v>
      </c>
      <c r="U143" s="298">
        <f t="shared" si="47"/>
        <v>5416.666666666667</v>
      </c>
      <c r="V143" s="298">
        <f t="shared" si="42"/>
        <v>0</v>
      </c>
      <c r="W143" s="298">
        <f t="shared" si="36"/>
        <v>0</v>
      </c>
      <c r="X143" s="299">
        <f t="shared" si="45"/>
        <v>650000</v>
      </c>
      <c r="Z143" s="296">
        <v>117</v>
      </c>
      <c r="AA143" s="297">
        <f t="shared" si="38"/>
        <v>117</v>
      </c>
      <c r="AB143" s="298" t="e">
        <f t="shared" si="48"/>
        <v>#NUM!</v>
      </c>
      <c r="AC143" s="298" t="e">
        <f t="shared" si="43"/>
        <v>#NUM!</v>
      </c>
      <c r="AD143" s="298" t="e">
        <f t="shared" si="44"/>
        <v>#NUM!</v>
      </c>
      <c r="AE143" s="298">
        <f t="shared" si="39"/>
        <v>0</v>
      </c>
      <c r="AF143" s="299" t="e">
        <f t="shared" si="46"/>
        <v>#NUM!</v>
      </c>
    </row>
    <row r="144" spans="18:32" x14ac:dyDescent="0.3">
      <c r="R144" s="296">
        <v>118</v>
      </c>
      <c r="S144" s="297">
        <f t="shared" si="34"/>
        <v>118</v>
      </c>
      <c r="T144" s="298">
        <f t="shared" si="41"/>
        <v>650000</v>
      </c>
      <c r="U144" s="298">
        <f t="shared" si="47"/>
        <v>5416.666666666667</v>
      </c>
      <c r="V144" s="298">
        <f t="shared" si="42"/>
        <v>0</v>
      </c>
      <c r="W144" s="298">
        <f t="shared" si="36"/>
        <v>0</v>
      </c>
      <c r="X144" s="299">
        <f t="shared" si="45"/>
        <v>650000</v>
      </c>
      <c r="Z144" s="296">
        <v>118</v>
      </c>
      <c r="AA144" s="297">
        <f t="shared" si="38"/>
        <v>118</v>
      </c>
      <c r="AB144" s="298" t="e">
        <f t="shared" si="48"/>
        <v>#NUM!</v>
      </c>
      <c r="AC144" s="298" t="e">
        <f t="shared" si="43"/>
        <v>#NUM!</v>
      </c>
      <c r="AD144" s="298" t="e">
        <f t="shared" si="44"/>
        <v>#NUM!</v>
      </c>
      <c r="AE144" s="298">
        <f t="shared" si="39"/>
        <v>0</v>
      </c>
      <c r="AF144" s="299" t="e">
        <f t="shared" si="46"/>
        <v>#NUM!</v>
      </c>
    </row>
    <row r="145" spans="18:32" x14ac:dyDescent="0.3">
      <c r="R145" s="296">
        <v>119</v>
      </c>
      <c r="S145" s="297">
        <f t="shared" si="34"/>
        <v>119</v>
      </c>
      <c r="T145" s="298">
        <f t="shared" si="41"/>
        <v>650000</v>
      </c>
      <c r="U145" s="298">
        <f t="shared" si="47"/>
        <v>5416.666666666667</v>
      </c>
      <c r="V145" s="298">
        <f t="shared" si="42"/>
        <v>0</v>
      </c>
      <c r="W145" s="298">
        <f t="shared" si="36"/>
        <v>0</v>
      </c>
      <c r="X145" s="299">
        <f t="shared" si="45"/>
        <v>650000</v>
      </c>
      <c r="Z145" s="296">
        <v>119</v>
      </c>
      <c r="AA145" s="297">
        <f t="shared" si="38"/>
        <v>119</v>
      </c>
      <c r="AB145" s="298" t="e">
        <f t="shared" si="48"/>
        <v>#NUM!</v>
      </c>
      <c r="AC145" s="298" t="e">
        <f t="shared" si="43"/>
        <v>#NUM!</v>
      </c>
      <c r="AD145" s="298" t="e">
        <f t="shared" si="44"/>
        <v>#NUM!</v>
      </c>
      <c r="AE145" s="298">
        <f t="shared" si="39"/>
        <v>0</v>
      </c>
      <c r="AF145" s="299" t="e">
        <f t="shared" si="46"/>
        <v>#NUM!</v>
      </c>
    </row>
    <row r="146" spans="18:32" x14ac:dyDescent="0.3">
      <c r="R146" s="326">
        <v>120</v>
      </c>
      <c r="S146" s="327">
        <f t="shared" si="34"/>
        <v>120</v>
      </c>
      <c r="T146" s="328">
        <f t="shared" si="41"/>
        <v>650000</v>
      </c>
      <c r="U146" s="328">
        <f t="shared" si="47"/>
        <v>5416.666666666667</v>
      </c>
      <c r="V146" s="328">
        <f t="shared" si="42"/>
        <v>0</v>
      </c>
      <c r="W146" s="328">
        <f t="shared" si="36"/>
        <v>-650000</v>
      </c>
      <c r="X146" s="329">
        <f t="shared" si="45"/>
        <v>0</v>
      </c>
      <c r="Z146" s="326">
        <v>120</v>
      </c>
      <c r="AA146" s="327">
        <f t="shared" si="38"/>
        <v>120</v>
      </c>
      <c r="AB146" s="328" t="e">
        <f t="shared" si="48"/>
        <v>#NUM!</v>
      </c>
      <c r="AC146" s="328" t="e">
        <f t="shared" si="43"/>
        <v>#NUM!</v>
      </c>
      <c r="AD146" s="328" t="e">
        <f t="shared" si="44"/>
        <v>#NUM!</v>
      </c>
      <c r="AE146" s="328" t="e">
        <f t="shared" si="39"/>
        <v>#NUM!</v>
      </c>
      <c r="AF146" s="329" t="e">
        <f t="shared" si="46"/>
        <v>#NUM!</v>
      </c>
    </row>
    <row r="147" spans="18:32" x14ac:dyDescent="0.3">
      <c r="R147" s="159">
        <v>121</v>
      </c>
      <c r="S147" s="246">
        <f t="shared" si="34"/>
        <v>121</v>
      </c>
      <c r="T147" s="160">
        <f t="shared" si="41"/>
        <v>0</v>
      </c>
      <c r="U147" s="160">
        <f t="shared" si="47"/>
        <v>0</v>
      </c>
      <c r="V147" s="160">
        <f t="shared" si="42"/>
        <v>0</v>
      </c>
      <c r="W147" s="160">
        <f t="shared" si="36"/>
        <v>0</v>
      </c>
      <c r="X147" s="161">
        <f t="shared" si="45"/>
        <v>0</v>
      </c>
      <c r="Z147" s="159">
        <v>121</v>
      </c>
      <c r="AA147" s="246">
        <f t="shared" si="38"/>
        <v>121</v>
      </c>
      <c r="AB147" s="160" t="e">
        <f t="shared" si="48"/>
        <v>#NUM!</v>
      </c>
      <c r="AC147" s="160" t="e">
        <f t="shared" si="43"/>
        <v>#NUM!</v>
      </c>
      <c r="AD147" s="160" t="e">
        <f t="shared" si="44"/>
        <v>#NUM!</v>
      </c>
      <c r="AE147" s="160">
        <f t="shared" si="39"/>
        <v>0</v>
      </c>
      <c r="AF147" s="161" t="e">
        <f t="shared" si="46"/>
        <v>#NUM!</v>
      </c>
    </row>
    <row r="148" spans="18:32" x14ac:dyDescent="0.3">
      <c r="R148" s="159">
        <v>122</v>
      </c>
      <c r="S148" s="246">
        <f t="shared" si="34"/>
        <v>122</v>
      </c>
      <c r="T148" s="160">
        <f t="shared" si="41"/>
        <v>0</v>
      </c>
      <c r="U148" s="160">
        <f t="shared" si="47"/>
        <v>0</v>
      </c>
      <c r="V148" s="160">
        <f t="shared" si="42"/>
        <v>0</v>
      </c>
      <c r="W148" s="160">
        <f t="shared" si="36"/>
        <v>0</v>
      </c>
      <c r="X148" s="161">
        <f t="shared" si="45"/>
        <v>0</v>
      </c>
      <c r="Z148" s="159">
        <v>122</v>
      </c>
      <c r="AA148" s="246">
        <f t="shared" si="38"/>
        <v>122</v>
      </c>
      <c r="AB148" s="160" t="e">
        <f t="shared" si="48"/>
        <v>#NUM!</v>
      </c>
      <c r="AC148" s="160" t="e">
        <f t="shared" si="43"/>
        <v>#NUM!</v>
      </c>
      <c r="AD148" s="160" t="e">
        <f t="shared" si="44"/>
        <v>#NUM!</v>
      </c>
      <c r="AE148" s="160">
        <f t="shared" si="39"/>
        <v>0</v>
      </c>
      <c r="AF148" s="161" t="e">
        <f t="shared" si="46"/>
        <v>#NUM!</v>
      </c>
    </row>
    <row r="149" spans="18:32" x14ac:dyDescent="0.3">
      <c r="R149" s="159">
        <v>123</v>
      </c>
      <c r="S149" s="246">
        <f t="shared" si="34"/>
        <v>123</v>
      </c>
      <c r="T149" s="160">
        <f t="shared" si="41"/>
        <v>0</v>
      </c>
      <c r="U149" s="160">
        <f t="shared" si="47"/>
        <v>0</v>
      </c>
      <c r="V149" s="160">
        <f t="shared" si="42"/>
        <v>0</v>
      </c>
      <c r="W149" s="160">
        <f t="shared" si="36"/>
        <v>0</v>
      </c>
      <c r="X149" s="161">
        <f t="shared" si="45"/>
        <v>0</v>
      </c>
      <c r="Z149" s="159">
        <v>123</v>
      </c>
      <c r="AA149" s="246">
        <f t="shared" si="38"/>
        <v>123</v>
      </c>
      <c r="AB149" s="160" t="e">
        <f t="shared" si="48"/>
        <v>#NUM!</v>
      </c>
      <c r="AC149" s="160" t="e">
        <f t="shared" si="43"/>
        <v>#NUM!</v>
      </c>
      <c r="AD149" s="160" t="e">
        <f t="shared" si="44"/>
        <v>#NUM!</v>
      </c>
      <c r="AE149" s="160">
        <f t="shared" si="39"/>
        <v>0</v>
      </c>
      <c r="AF149" s="161" t="e">
        <f t="shared" si="46"/>
        <v>#NUM!</v>
      </c>
    </row>
    <row r="150" spans="18:32" x14ac:dyDescent="0.3">
      <c r="R150" s="159">
        <v>124</v>
      </c>
      <c r="S150" s="246">
        <f t="shared" si="34"/>
        <v>124</v>
      </c>
      <c r="T150" s="160">
        <f t="shared" si="41"/>
        <v>0</v>
      </c>
      <c r="U150" s="160">
        <f t="shared" si="47"/>
        <v>0</v>
      </c>
      <c r="V150" s="160">
        <f t="shared" si="42"/>
        <v>0</v>
      </c>
      <c r="W150" s="160">
        <f t="shared" si="36"/>
        <v>0</v>
      </c>
      <c r="X150" s="161">
        <f t="shared" si="45"/>
        <v>0</v>
      </c>
      <c r="Z150" s="159">
        <v>124</v>
      </c>
      <c r="AA150" s="246">
        <f t="shared" si="38"/>
        <v>124</v>
      </c>
      <c r="AB150" s="160" t="e">
        <f t="shared" si="48"/>
        <v>#NUM!</v>
      </c>
      <c r="AC150" s="160" t="e">
        <f t="shared" si="43"/>
        <v>#NUM!</v>
      </c>
      <c r="AD150" s="160" t="e">
        <f t="shared" si="44"/>
        <v>#NUM!</v>
      </c>
      <c r="AE150" s="160">
        <f t="shared" si="39"/>
        <v>0</v>
      </c>
      <c r="AF150" s="161" t="e">
        <f t="shared" si="46"/>
        <v>#NUM!</v>
      </c>
    </row>
    <row r="151" spans="18:32" x14ac:dyDescent="0.3">
      <c r="R151" s="159">
        <v>125</v>
      </c>
      <c r="S151" s="246">
        <f t="shared" si="34"/>
        <v>125</v>
      </c>
      <c r="T151" s="160">
        <f t="shared" si="41"/>
        <v>0</v>
      </c>
      <c r="U151" s="160">
        <f t="shared" si="47"/>
        <v>0</v>
      </c>
      <c r="V151" s="160">
        <f t="shared" si="42"/>
        <v>0</v>
      </c>
      <c r="W151" s="160">
        <f t="shared" si="36"/>
        <v>0</v>
      </c>
      <c r="X151" s="161">
        <f t="shared" si="45"/>
        <v>0</v>
      </c>
      <c r="Z151" s="159">
        <v>125</v>
      </c>
      <c r="AA151" s="246">
        <f t="shared" si="38"/>
        <v>125</v>
      </c>
      <c r="AB151" s="160" t="e">
        <f t="shared" si="48"/>
        <v>#NUM!</v>
      </c>
      <c r="AC151" s="160" t="e">
        <f t="shared" si="43"/>
        <v>#NUM!</v>
      </c>
      <c r="AD151" s="160" t="e">
        <f t="shared" si="44"/>
        <v>#NUM!</v>
      </c>
      <c r="AE151" s="160">
        <f t="shared" si="39"/>
        <v>0</v>
      </c>
      <c r="AF151" s="161" t="e">
        <f t="shared" si="46"/>
        <v>#NUM!</v>
      </c>
    </row>
    <row r="152" spans="18:32" x14ac:dyDescent="0.3">
      <c r="R152" s="159">
        <v>126</v>
      </c>
      <c r="S152" s="246">
        <f t="shared" si="34"/>
        <v>126</v>
      </c>
      <c r="T152" s="160">
        <f t="shared" si="41"/>
        <v>0</v>
      </c>
      <c r="U152" s="160">
        <f t="shared" si="47"/>
        <v>0</v>
      </c>
      <c r="V152" s="160">
        <f t="shared" si="42"/>
        <v>0</v>
      </c>
      <c r="W152" s="160">
        <f t="shared" si="36"/>
        <v>0</v>
      </c>
      <c r="X152" s="161">
        <f t="shared" si="45"/>
        <v>0</v>
      </c>
      <c r="Z152" s="159">
        <v>126</v>
      </c>
      <c r="AA152" s="246">
        <f t="shared" si="38"/>
        <v>126</v>
      </c>
      <c r="AB152" s="160" t="e">
        <f t="shared" si="48"/>
        <v>#NUM!</v>
      </c>
      <c r="AC152" s="160" t="e">
        <f t="shared" si="43"/>
        <v>#NUM!</v>
      </c>
      <c r="AD152" s="160" t="e">
        <f t="shared" si="44"/>
        <v>#NUM!</v>
      </c>
      <c r="AE152" s="160">
        <f t="shared" si="39"/>
        <v>0</v>
      </c>
      <c r="AF152" s="161" t="e">
        <f t="shared" si="46"/>
        <v>#NUM!</v>
      </c>
    </row>
    <row r="153" spans="18:32" x14ac:dyDescent="0.3">
      <c r="R153" s="159">
        <v>127</v>
      </c>
      <c r="S153" s="246">
        <f t="shared" si="34"/>
        <v>127</v>
      </c>
      <c r="T153" s="160">
        <f t="shared" si="41"/>
        <v>0</v>
      </c>
      <c r="U153" s="160">
        <f t="shared" si="47"/>
        <v>0</v>
      </c>
      <c r="V153" s="160">
        <f t="shared" si="42"/>
        <v>0</v>
      </c>
      <c r="W153" s="160">
        <f t="shared" si="36"/>
        <v>0</v>
      </c>
      <c r="X153" s="161">
        <f t="shared" si="45"/>
        <v>0</v>
      </c>
      <c r="Z153" s="159">
        <v>127</v>
      </c>
      <c r="AA153" s="246">
        <f t="shared" si="38"/>
        <v>127</v>
      </c>
      <c r="AB153" s="160" t="e">
        <f t="shared" si="48"/>
        <v>#NUM!</v>
      </c>
      <c r="AC153" s="160" t="e">
        <f t="shared" si="43"/>
        <v>#NUM!</v>
      </c>
      <c r="AD153" s="160" t="e">
        <f t="shared" si="44"/>
        <v>#NUM!</v>
      </c>
      <c r="AE153" s="160">
        <f t="shared" si="39"/>
        <v>0</v>
      </c>
      <c r="AF153" s="161" t="e">
        <f t="shared" si="46"/>
        <v>#NUM!</v>
      </c>
    </row>
    <row r="154" spans="18:32" x14ac:dyDescent="0.3">
      <c r="R154" s="159">
        <v>128</v>
      </c>
      <c r="S154" s="246">
        <f t="shared" si="34"/>
        <v>128</v>
      </c>
      <c r="T154" s="160">
        <f t="shared" si="41"/>
        <v>0</v>
      </c>
      <c r="U154" s="160">
        <f t="shared" si="47"/>
        <v>0</v>
      </c>
      <c r="V154" s="160">
        <f t="shared" si="42"/>
        <v>0</v>
      </c>
      <c r="W154" s="160">
        <f t="shared" si="36"/>
        <v>0</v>
      </c>
      <c r="X154" s="161">
        <f t="shared" si="45"/>
        <v>0</v>
      </c>
      <c r="Z154" s="159">
        <v>128</v>
      </c>
      <c r="AA154" s="246">
        <f t="shared" si="38"/>
        <v>128</v>
      </c>
      <c r="AB154" s="160" t="e">
        <f t="shared" si="48"/>
        <v>#NUM!</v>
      </c>
      <c r="AC154" s="160" t="e">
        <f t="shared" si="43"/>
        <v>#NUM!</v>
      </c>
      <c r="AD154" s="160" t="e">
        <f t="shared" si="44"/>
        <v>#NUM!</v>
      </c>
      <c r="AE154" s="160">
        <f t="shared" si="39"/>
        <v>0</v>
      </c>
      <c r="AF154" s="161" t="e">
        <f t="shared" si="46"/>
        <v>#NUM!</v>
      </c>
    </row>
    <row r="155" spans="18:32" x14ac:dyDescent="0.3">
      <c r="R155" s="159">
        <v>129</v>
      </c>
      <c r="S155" s="246">
        <f t="shared" ref="S155:S218" si="49">IF(S$10*12&gt;=R155,"I/O",R155-(S$10*12))</f>
        <v>129</v>
      </c>
      <c r="T155" s="160">
        <f t="shared" si="41"/>
        <v>0</v>
      </c>
      <c r="U155" s="160">
        <f t="shared" si="47"/>
        <v>0</v>
      </c>
      <c r="V155" s="160">
        <f t="shared" si="42"/>
        <v>0</v>
      </c>
      <c r="W155" s="160">
        <f t="shared" ref="W155:W218" si="50">IF(R155=$C$28,MAX(-T155,-$E$73),0)</f>
        <v>0</v>
      </c>
      <c r="X155" s="161">
        <f t="shared" si="45"/>
        <v>0</v>
      </c>
      <c r="Z155" s="159">
        <v>129</v>
      </c>
      <c r="AA155" s="246">
        <f t="shared" si="38"/>
        <v>129</v>
      </c>
      <c r="AB155" s="160" t="e">
        <f t="shared" si="48"/>
        <v>#NUM!</v>
      </c>
      <c r="AC155" s="160" t="e">
        <f t="shared" si="43"/>
        <v>#NUM!</v>
      </c>
      <c r="AD155" s="160" t="e">
        <f t="shared" si="44"/>
        <v>#NUM!</v>
      </c>
      <c r="AE155" s="160">
        <f t="shared" ref="AE155:AE218" si="51">IF(Z155=$C$28,MAX(-AB155,-$E$73),0)</f>
        <v>0</v>
      </c>
      <c r="AF155" s="161" t="e">
        <f t="shared" si="46"/>
        <v>#NUM!</v>
      </c>
    </row>
    <row r="156" spans="18:32" x14ac:dyDescent="0.3">
      <c r="R156" s="159">
        <v>130</v>
      </c>
      <c r="S156" s="246">
        <f t="shared" si="49"/>
        <v>130</v>
      </c>
      <c r="T156" s="160">
        <f t="shared" ref="T156:T219" si="52">X155</f>
        <v>0</v>
      </c>
      <c r="U156" s="160">
        <f t="shared" si="47"/>
        <v>0</v>
      </c>
      <c r="V156" s="160">
        <f t="shared" ref="V156:V219" si="53">IF(S156&lt;&gt;"I/O",-PPMT(S$5/12,S156,S$7*12,S$4),0)*IF(S156&gt;=$C$28,0,1)</f>
        <v>0</v>
      </c>
      <c r="W156" s="160">
        <f t="shared" si="50"/>
        <v>0</v>
      </c>
      <c r="X156" s="161">
        <f t="shared" si="45"/>
        <v>0</v>
      </c>
      <c r="Z156" s="159">
        <v>130</v>
      </c>
      <c r="AA156" s="246">
        <f t="shared" si="38"/>
        <v>130</v>
      </c>
      <c r="AB156" s="160" t="e">
        <f t="shared" si="48"/>
        <v>#NUM!</v>
      </c>
      <c r="AC156" s="160" t="e">
        <f t="shared" ref="AC156:AC219" si="54">-IPMT(AA$5/12,AA156,$AA$7*12,AA$4)*IF(AB156=0,0,1)</f>
        <v>#NUM!</v>
      </c>
      <c r="AD156" s="160" t="e">
        <f t="shared" ref="AD156:AD219" si="55">IF(AA156&lt;&gt;"I/O",-PPMT(AA$5/12,AA156,AA$7*12,AA$4),0)*IF(AA156&gt;=$C$28,0,1)</f>
        <v>#NUM!</v>
      </c>
      <c r="AE156" s="160">
        <f t="shared" si="51"/>
        <v>0</v>
      </c>
      <c r="AF156" s="161" t="e">
        <f t="shared" si="46"/>
        <v>#NUM!</v>
      </c>
    </row>
    <row r="157" spans="18:32" x14ac:dyDescent="0.3">
      <c r="R157" s="159">
        <v>131</v>
      </c>
      <c r="S157" s="246">
        <f t="shared" si="49"/>
        <v>131</v>
      </c>
      <c r="T157" s="160">
        <f t="shared" si="52"/>
        <v>0</v>
      </c>
      <c r="U157" s="160">
        <f t="shared" si="47"/>
        <v>0</v>
      </c>
      <c r="V157" s="160">
        <f t="shared" si="53"/>
        <v>0</v>
      </c>
      <c r="W157" s="160">
        <f t="shared" si="50"/>
        <v>0</v>
      </c>
      <c r="X157" s="161">
        <f t="shared" si="45"/>
        <v>0</v>
      </c>
      <c r="Z157" s="159">
        <v>131</v>
      </c>
      <c r="AA157" s="246">
        <f t="shared" ref="AA157:AA220" si="56">IF(AA$10*12&gt;=Z157,"I/O",Z157-(AA$10*12))</f>
        <v>131</v>
      </c>
      <c r="AB157" s="160" t="e">
        <f t="shared" si="48"/>
        <v>#NUM!</v>
      </c>
      <c r="AC157" s="160" t="e">
        <f t="shared" si="54"/>
        <v>#NUM!</v>
      </c>
      <c r="AD157" s="160" t="e">
        <f t="shared" si="55"/>
        <v>#NUM!</v>
      </c>
      <c r="AE157" s="160">
        <f t="shared" si="51"/>
        <v>0</v>
      </c>
      <c r="AF157" s="161" t="e">
        <f t="shared" si="46"/>
        <v>#NUM!</v>
      </c>
    </row>
    <row r="158" spans="18:32" x14ac:dyDescent="0.3">
      <c r="R158" s="159">
        <v>132</v>
      </c>
      <c r="S158" s="246">
        <f t="shared" si="49"/>
        <v>132</v>
      </c>
      <c r="T158" s="160">
        <f t="shared" si="52"/>
        <v>0</v>
      </c>
      <c r="U158" s="160">
        <f t="shared" si="47"/>
        <v>0</v>
      </c>
      <c r="V158" s="160">
        <f t="shared" si="53"/>
        <v>0</v>
      </c>
      <c r="W158" s="160">
        <f t="shared" si="50"/>
        <v>0</v>
      </c>
      <c r="X158" s="161">
        <f t="shared" si="45"/>
        <v>0</v>
      </c>
      <c r="Z158" s="159">
        <v>132</v>
      </c>
      <c r="AA158" s="246">
        <f t="shared" si="56"/>
        <v>132</v>
      </c>
      <c r="AB158" s="160" t="e">
        <f t="shared" si="48"/>
        <v>#NUM!</v>
      </c>
      <c r="AC158" s="160" t="e">
        <f t="shared" si="54"/>
        <v>#NUM!</v>
      </c>
      <c r="AD158" s="160" t="e">
        <f t="shared" si="55"/>
        <v>#NUM!</v>
      </c>
      <c r="AE158" s="160">
        <f t="shared" si="51"/>
        <v>0</v>
      </c>
      <c r="AF158" s="161" t="e">
        <f t="shared" si="46"/>
        <v>#NUM!</v>
      </c>
    </row>
    <row r="159" spans="18:32" x14ac:dyDescent="0.3">
      <c r="R159" s="288">
        <v>133</v>
      </c>
      <c r="S159" s="289">
        <f t="shared" si="49"/>
        <v>133</v>
      </c>
      <c r="T159" s="290">
        <f t="shared" si="52"/>
        <v>0</v>
      </c>
      <c r="U159" s="290">
        <f t="shared" si="47"/>
        <v>0</v>
      </c>
      <c r="V159" s="290">
        <f t="shared" si="53"/>
        <v>0</v>
      </c>
      <c r="W159" s="290">
        <f t="shared" si="50"/>
        <v>0</v>
      </c>
      <c r="X159" s="291">
        <f t="shared" si="45"/>
        <v>0</v>
      </c>
      <c r="Z159" s="288">
        <v>133</v>
      </c>
      <c r="AA159" s="289">
        <f t="shared" si="56"/>
        <v>133</v>
      </c>
      <c r="AB159" s="290" t="e">
        <f t="shared" si="48"/>
        <v>#NUM!</v>
      </c>
      <c r="AC159" s="290" t="e">
        <f t="shared" si="54"/>
        <v>#NUM!</v>
      </c>
      <c r="AD159" s="290" t="e">
        <f t="shared" si="55"/>
        <v>#NUM!</v>
      </c>
      <c r="AE159" s="290">
        <f t="shared" si="51"/>
        <v>0</v>
      </c>
      <c r="AF159" s="291" t="e">
        <f t="shared" si="46"/>
        <v>#NUM!</v>
      </c>
    </row>
    <row r="160" spans="18:32" x14ac:dyDescent="0.3">
      <c r="R160" s="296">
        <v>134</v>
      </c>
      <c r="S160" s="297">
        <f t="shared" si="49"/>
        <v>134</v>
      </c>
      <c r="T160" s="298">
        <f t="shared" si="52"/>
        <v>0</v>
      </c>
      <c r="U160" s="298">
        <f t="shared" si="47"/>
        <v>0</v>
      </c>
      <c r="V160" s="298">
        <f t="shared" si="53"/>
        <v>0</v>
      </c>
      <c r="W160" s="298">
        <f t="shared" si="50"/>
        <v>0</v>
      </c>
      <c r="X160" s="299">
        <f t="shared" si="45"/>
        <v>0</v>
      </c>
      <c r="Z160" s="296">
        <v>134</v>
      </c>
      <c r="AA160" s="297">
        <f t="shared" si="56"/>
        <v>134</v>
      </c>
      <c r="AB160" s="298" t="e">
        <f t="shared" si="48"/>
        <v>#NUM!</v>
      </c>
      <c r="AC160" s="298" t="e">
        <f t="shared" si="54"/>
        <v>#NUM!</v>
      </c>
      <c r="AD160" s="298" t="e">
        <f t="shared" si="55"/>
        <v>#NUM!</v>
      </c>
      <c r="AE160" s="298">
        <f t="shared" si="51"/>
        <v>0</v>
      </c>
      <c r="AF160" s="299" t="e">
        <f t="shared" si="46"/>
        <v>#NUM!</v>
      </c>
    </row>
    <row r="161" spans="18:32" x14ac:dyDescent="0.3">
      <c r="R161" s="296">
        <v>135</v>
      </c>
      <c r="S161" s="297">
        <f t="shared" si="49"/>
        <v>135</v>
      </c>
      <c r="T161" s="298">
        <f t="shared" si="52"/>
        <v>0</v>
      </c>
      <c r="U161" s="298">
        <f t="shared" si="47"/>
        <v>0</v>
      </c>
      <c r="V161" s="298">
        <f t="shared" si="53"/>
        <v>0</v>
      </c>
      <c r="W161" s="298">
        <f t="shared" si="50"/>
        <v>0</v>
      </c>
      <c r="X161" s="299">
        <f t="shared" si="45"/>
        <v>0</v>
      </c>
      <c r="Z161" s="296">
        <v>135</v>
      </c>
      <c r="AA161" s="297">
        <f t="shared" si="56"/>
        <v>135</v>
      </c>
      <c r="AB161" s="298" t="e">
        <f t="shared" si="48"/>
        <v>#NUM!</v>
      </c>
      <c r="AC161" s="298" t="e">
        <f t="shared" si="54"/>
        <v>#NUM!</v>
      </c>
      <c r="AD161" s="298" t="e">
        <f t="shared" si="55"/>
        <v>#NUM!</v>
      </c>
      <c r="AE161" s="298">
        <f t="shared" si="51"/>
        <v>0</v>
      </c>
      <c r="AF161" s="299" t="e">
        <f t="shared" si="46"/>
        <v>#NUM!</v>
      </c>
    </row>
    <row r="162" spans="18:32" x14ac:dyDescent="0.3">
      <c r="R162" s="296">
        <v>136</v>
      </c>
      <c r="S162" s="297">
        <f t="shared" si="49"/>
        <v>136</v>
      </c>
      <c r="T162" s="298">
        <f t="shared" si="52"/>
        <v>0</v>
      </c>
      <c r="U162" s="298">
        <f t="shared" si="47"/>
        <v>0</v>
      </c>
      <c r="V162" s="298">
        <f t="shared" si="53"/>
        <v>0</v>
      </c>
      <c r="W162" s="298">
        <f t="shared" si="50"/>
        <v>0</v>
      </c>
      <c r="X162" s="299">
        <f t="shared" si="45"/>
        <v>0</v>
      </c>
      <c r="Z162" s="296">
        <v>136</v>
      </c>
      <c r="AA162" s="297">
        <f t="shared" si="56"/>
        <v>136</v>
      </c>
      <c r="AB162" s="298" t="e">
        <f t="shared" si="48"/>
        <v>#NUM!</v>
      </c>
      <c r="AC162" s="298" t="e">
        <f t="shared" si="54"/>
        <v>#NUM!</v>
      </c>
      <c r="AD162" s="298" t="e">
        <f t="shared" si="55"/>
        <v>#NUM!</v>
      </c>
      <c r="AE162" s="298">
        <f t="shared" si="51"/>
        <v>0</v>
      </c>
      <c r="AF162" s="299" t="e">
        <f t="shared" si="46"/>
        <v>#NUM!</v>
      </c>
    </row>
    <row r="163" spans="18:32" x14ac:dyDescent="0.3">
      <c r="R163" s="296">
        <v>137</v>
      </c>
      <c r="S163" s="297">
        <f t="shared" si="49"/>
        <v>137</v>
      </c>
      <c r="T163" s="298">
        <f t="shared" si="52"/>
        <v>0</v>
      </c>
      <c r="U163" s="298">
        <f t="shared" si="47"/>
        <v>0</v>
      </c>
      <c r="V163" s="298">
        <f t="shared" si="53"/>
        <v>0</v>
      </c>
      <c r="W163" s="298">
        <f t="shared" si="50"/>
        <v>0</v>
      </c>
      <c r="X163" s="299">
        <f t="shared" si="45"/>
        <v>0</v>
      </c>
      <c r="Z163" s="296">
        <v>137</v>
      </c>
      <c r="AA163" s="297">
        <f t="shared" si="56"/>
        <v>137</v>
      </c>
      <c r="AB163" s="298" t="e">
        <f t="shared" si="48"/>
        <v>#NUM!</v>
      </c>
      <c r="AC163" s="298" t="e">
        <f t="shared" si="54"/>
        <v>#NUM!</v>
      </c>
      <c r="AD163" s="298" t="e">
        <f t="shared" si="55"/>
        <v>#NUM!</v>
      </c>
      <c r="AE163" s="298">
        <f t="shared" si="51"/>
        <v>0</v>
      </c>
      <c r="AF163" s="299" t="e">
        <f t="shared" si="46"/>
        <v>#NUM!</v>
      </c>
    </row>
    <row r="164" spans="18:32" x14ac:dyDescent="0.3">
      <c r="R164" s="296">
        <v>138</v>
      </c>
      <c r="S164" s="297">
        <f t="shared" si="49"/>
        <v>138</v>
      </c>
      <c r="T164" s="298">
        <f t="shared" si="52"/>
        <v>0</v>
      </c>
      <c r="U164" s="298">
        <f t="shared" si="47"/>
        <v>0</v>
      </c>
      <c r="V164" s="298">
        <f t="shared" si="53"/>
        <v>0</v>
      </c>
      <c r="W164" s="298">
        <f t="shared" si="50"/>
        <v>0</v>
      </c>
      <c r="X164" s="299">
        <f t="shared" si="45"/>
        <v>0</v>
      </c>
      <c r="Z164" s="296">
        <v>138</v>
      </c>
      <c r="AA164" s="297">
        <f t="shared" si="56"/>
        <v>138</v>
      </c>
      <c r="AB164" s="298" t="e">
        <f t="shared" si="48"/>
        <v>#NUM!</v>
      </c>
      <c r="AC164" s="298" t="e">
        <f t="shared" si="54"/>
        <v>#NUM!</v>
      </c>
      <c r="AD164" s="298" t="e">
        <f t="shared" si="55"/>
        <v>#NUM!</v>
      </c>
      <c r="AE164" s="298">
        <f t="shared" si="51"/>
        <v>0</v>
      </c>
      <c r="AF164" s="299" t="e">
        <f t="shared" si="46"/>
        <v>#NUM!</v>
      </c>
    </row>
    <row r="165" spans="18:32" x14ac:dyDescent="0.3">
      <c r="R165" s="296">
        <v>139</v>
      </c>
      <c r="S165" s="297">
        <f t="shared" si="49"/>
        <v>139</v>
      </c>
      <c r="T165" s="298">
        <f t="shared" si="52"/>
        <v>0</v>
      </c>
      <c r="U165" s="298">
        <f t="shared" si="47"/>
        <v>0</v>
      </c>
      <c r="V165" s="298">
        <f t="shared" si="53"/>
        <v>0</v>
      </c>
      <c r="W165" s="298">
        <f t="shared" si="50"/>
        <v>0</v>
      </c>
      <c r="X165" s="299">
        <f t="shared" si="45"/>
        <v>0</v>
      </c>
      <c r="Z165" s="296">
        <v>139</v>
      </c>
      <c r="AA165" s="297">
        <f t="shared" si="56"/>
        <v>139</v>
      </c>
      <c r="AB165" s="298" t="e">
        <f t="shared" si="48"/>
        <v>#NUM!</v>
      </c>
      <c r="AC165" s="298" t="e">
        <f t="shared" si="54"/>
        <v>#NUM!</v>
      </c>
      <c r="AD165" s="298" t="e">
        <f t="shared" si="55"/>
        <v>#NUM!</v>
      </c>
      <c r="AE165" s="298">
        <f t="shared" si="51"/>
        <v>0</v>
      </c>
      <c r="AF165" s="299" t="e">
        <f t="shared" si="46"/>
        <v>#NUM!</v>
      </c>
    </row>
    <row r="166" spans="18:32" x14ac:dyDescent="0.3">
      <c r="R166" s="296">
        <v>140</v>
      </c>
      <c r="S166" s="297">
        <f t="shared" si="49"/>
        <v>140</v>
      </c>
      <c r="T166" s="298">
        <f t="shared" si="52"/>
        <v>0</v>
      </c>
      <c r="U166" s="298">
        <f t="shared" si="47"/>
        <v>0</v>
      </c>
      <c r="V166" s="298">
        <f t="shared" si="53"/>
        <v>0</v>
      </c>
      <c r="W166" s="298">
        <f t="shared" si="50"/>
        <v>0</v>
      </c>
      <c r="X166" s="299">
        <f t="shared" si="45"/>
        <v>0</v>
      </c>
      <c r="Z166" s="296">
        <v>140</v>
      </c>
      <c r="AA166" s="297">
        <f t="shared" si="56"/>
        <v>140</v>
      </c>
      <c r="AB166" s="298" t="e">
        <f t="shared" si="48"/>
        <v>#NUM!</v>
      </c>
      <c r="AC166" s="298" t="e">
        <f t="shared" si="54"/>
        <v>#NUM!</v>
      </c>
      <c r="AD166" s="298" t="e">
        <f t="shared" si="55"/>
        <v>#NUM!</v>
      </c>
      <c r="AE166" s="298">
        <f t="shared" si="51"/>
        <v>0</v>
      </c>
      <c r="AF166" s="299" t="e">
        <f t="shared" si="46"/>
        <v>#NUM!</v>
      </c>
    </row>
    <row r="167" spans="18:32" x14ac:dyDescent="0.3">
      <c r="R167" s="296">
        <v>141</v>
      </c>
      <c r="S167" s="297">
        <f t="shared" si="49"/>
        <v>141</v>
      </c>
      <c r="T167" s="298">
        <f t="shared" si="52"/>
        <v>0</v>
      </c>
      <c r="U167" s="298">
        <f t="shared" si="47"/>
        <v>0</v>
      </c>
      <c r="V167" s="298">
        <f t="shared" si="53"/>
        <v>0</v>
      </c>
      <c r="W167" s="298">
        <f t="shared" si="50"/>
        <v>0</v>
      </c>
      <c r="X167" s="299">
        <f t="shared" si="45"/>
        <v>0</v>
      </c>
      <c r="Z167" s="296">
        <v>141</v>
      </c>
      <c r="AA167" s="297">
        <f t="shared" si="56"/>
        <v>141</v>
      </c>
      <c r="AB167" s="298" t="e">
        <f t="shared" si="48"/>
        <v>#NUM!</v>
      </c>
      <c r="AC167" s="298" t="e">
        <f t="shared" si="54"/>
        <v>#NUM!</v>
      </c>
      <c r="AD167" s="298" t="e">
        <f t="shared" si="55"/>
        <v>#NUM!</v>
      </c>
      <c r="AE167" s="298">
        <f t="shared" si="51"/>
        <v>0</v>
      </c>
      <c r="AF167" s="299" t="e">
        <f t="shared" si="46"/>
        <v>#NUM!</v>
      </c>
    </row>
    <row r="168" spans="18:32" x14ac:dyDescent="0.3">
      <c r="R168" s="296">
        <v>142</v>
      </c>
      <c r="S168" s="297">
        <f t="shared" si="49"/>
        <v>142</v>
      </c>
      <c r="T168" s="298">
        <f t="shared" si="52"/>
        <v>0</v>
      </c>
      <c r="U168" s="298">
        <f t="shared" si="47"/>
        <v>0</v>
      </c>
      <c r="V168" s="298">
        <f t="shared" si="53"/>
        <v>0</v>
      </c>
      <c r="W168" s="298">
        <f t="shared" si="50"/>
        <v>0</v>
      </c>
      <c r="X168" s="299">
        <f t="shared" si="45"/>
        <v>0</v>
      </c>
      <c r="Z168" s="296">
        <v>142</v>
      </c>
      <c r="AA168" s="297">
        <f t="shared" si="56"/>
        <v>142</v>
      </c>
      <c r="AB168" s="298" t="e">
        <f t="shared" si="48"/>
        <v>#NUM!</v>
      </c>
      <c r="AC168" s="298" t="e">
        <f t="shared" si="54"/>
        <v>#NUM!</v>
      </c>
      <c r="AD168" s="298" t="e">
        <f t="shared" si="55"/>
        <v>#NUM!</v>
      </c>
      <c r="AE168" s="298">
        <f t="shared" si="51"/>
        <v>0</v>
      </c>
      <c r="AF168" s="299" t="e">
        <f t="shared" si="46"/>
        <v>#NUM!</v>
      </c>
    </row>
    <row r="169" spans="18:32" x14ac:dyDescent="0.3">
      <c r="R169" s="296">
        <v>143</v>
      </c>
      <c r="S169" s="297">
        <f t="shared" si="49"/>
        <v>143</v>
      </c>
      <c r="T169" s="298">
        <f t="shared" si="52"/>
        <v>0</v>
      </c>
      <c r="U169" s="298">
        <f t="shared" si="47"/>
        <v>0</v>
      </c>
      <c r="V169" s="298">
        <f t="shared" si="53"/>
        <v>0</v>
      </c>
      <c r="W169" s="298">
        <f t="shared" si="50"/>
        <v>0</v>
      </c>
      <c r="X169" s="299">
        <f t="shared" ref="X169:X232" si="57">T169-V169+W169</f>
        <v>0</v>
      </c>
      <c r="Z169" s="296">
        <v>143</v>
      </c>
      <c r="AA169" s="297">
        <f t="shared" si="56"/>
        <v>143</v>
      </c>
      <c r="AB169" s="298" t="e">
        <f t="shared" si="48"/>
        <v>#NUM!</v>
      </c>
      <c r="AC169" s="298" t="e">
        <f t="shared" si="54"/>
        <v>#NUM!</v>
      </c>
      <c r="AD169" s="298" t="e">
        <f t="shared" si="55"/>
        <v>#NUM!</v>
      </c>
      <c r="AE169" s="298">
        <f t="shared" si="51"/>
        <v>0</v>
      </c>
      <c r="AF169" s="299" t="e">
        <f t="shared" ref="AF169:AF232" si="58">AB169-AD169+AE169</f>
        <v>#NUM!</v>
      </c>
    </row>
    <row r="170" spans="18:32" x14ac:dyDescent="0.3">
      <c r="R170" s="326">
        <v>144</v>
      </c>
      <c r="S170" s="327">
        <f t="shared" si="49"/>
        <v>144</v>
      </c>
      <c r="T170" s="328">
        <f t="shared" si="52"/>
        <v>0</v>
      </c>
      <c r="U170" s="328">
        <f t="shared" ref="U170:U233" si="59">-IPMT(S$5/12,S170,$S$7*12,S$4)*IF(T170=0,0,1)</f>
        <v>0</v>
      </c>
      <c r="V170" s="328">
        <f t="shared" si="53"/>
        <v>0</v>
      </c>
      <c r="W170" s="328">
        <f t="shared" si="50"/>
        <v>0</v>
      </c>
      <c r="X170" s="329">
        <f t="shared" si="57"/>
        <v>0</v>
      </c>
      <c r="Z170" s="326">
        <v>144</v>
      </c>
      <c r="AA170" s="327">
        <f t="shared" si="56"/>
        <v>144</v>
      </c>
      <c r="AB170" s="328" t="e">
        <f t="shared" si="48"/>
        <v>#NUM!</v>
      </c>
      <c r="AC170" s="328" t="e">
        <f t="shared" si="54"/>
        <v>#NUM!</v>
      </c>
      <c r="AD170" s="328" t="e">
        <f t="shared" si="55"/>
        <v>#NUM!</v>
      </c>
      <c r="AE170" s="328">
        <f t="shared" si="51"/>
        <v>0</v>
      </c>
      <c r="AF170" s="329" t="e">
        <f t="shared" si="58"/>
        <v>#NUM!</v>
      </c>
    </row>
    <row r="171" spans="18:32" x14ac:dyDescent="0.3">
      <c r="R171" s="159">
        <v>145</v>
      </c>
      <c r="S171" s="246">
        <f t="shared" si="49"/>
        <v>145</v>
      </c>
      <c r="T171" s="160">
        <f t="shared" si="52"/>
        <v>0</v>
      </c>
      <c r="U171" s="160">
        <f t="shared" si="59"/>
        <v>0</v>
      </c>
      <c r="V171" s="160">
        <f t="shared" si="53"/>
        <v>0</v>
      </c>
      <c r="W171" s="160">
        <f t="shared" si="50"/>
        <v>0</v>
      </c>
      <c r="X171" s="161">
        <f t="shared" si="57"/>
        <v>0</v>
      </c>
      <c r="Z171" s="159">
        <v>145</v>
      </c>
      <c r="AA171" s="246">
        <f t="shared" si="56"/>
        <v>145</v>
      </c>
      <c r="AB171" s="160" t="e">
        <f t="shared" si="48"/>
        <v>#NUM!</v>
      </c>
      <c r="AC171" s="160" t="e">
        <f t="shared" si="54"/>
        <v>#NUM!</v>
      </c>
      <c r="AD171" s="160" t="e">
        <f t="shared" si="55"/>
        <v>#NUM!</v>
      </c>
      <c r="AE171" s="160">
        <f t="shared" si="51"/>
        <v>0</v>
      </c>
      <c r="AF171" s="161" t="e">
        <f t="shared" si="58"/>
        <v>#NUM!</v>
      </c>
    </row>
    <row r="172" spans="18:32" x14ac:dyDescent="0.3">
      <c r="R172" s="159">
        <v>146</v>
      </c>
      <c r="S172" s="246">
        <f t="shared" si="49"/>
        <v>146</v>
      </c>
      <c r="T172" s="160">
        <f t="shared" si="52"/>
        <v>0</v>
      </c>
      <c r="U172" s="160">
        <f t="shared" si="59"/>
        <v>0</v>
      </c>
      <c r="V172" s="160">
        <f t="shared" si="53"/>
        <v>0</v>
      </c>
      <c r="W172" s="160">
        <f t="shared" si="50"/>
        <v>0</v>
      </c>
      <c r="X172" s="161">
        <f t="shared" si="57"/>
        <v>0</v>
      </c>
      <c r="Z172" s="159">
        <v>146</v>
      </c>
      <c r="AA172" s="246">
        <f t="shared" si="56"/>
        <v>146</v>
      </c>
      <c r="AB172" s="160" t="e">
        <f t="shared" si="48"/>
        <v>#NUM!</v>
      </c>
      <c r="AC172" s="160" t="e">
        <f t="shared" si="54"/>
        <v>#NUM!</v>
      </c>
      <c r="AD172" s="160" t="e">
        <f t="shared" si="55"/>
        <v>#NUM!</v>
      </c>
      <c r="AE172" s="160">
        <f t="shared" si="51"/>
        <v>0</v>
      </c>
      <c r="AF172" s="161" t="e">
        <f t="shared" si="58"/>
        <v>#NUM!</v>
      </c>
    </row>
    <row r="173" spans="18:32" x14ac:dyDescent="0.3">
      <c r="R173" s="159">
        <v>147</v>
      </c>
      <c r="S173" s="246">
        <f t="shared" si="49"/>
        <v>147</v>
      </c>
      <c r="T173" s="160">
        <f t="shared" si="52"/>
        <v>0</v>
      </c>
      <c r="U173" s="160">
        <f t="shared" si="59"/>
        <v>0</v>
      </c>
      <c r="V173" s="160">
        <f t="shared" si="53"/>
        <v>0</v>
      </c>
      <c r="W173" s="160">
        <f t="shared" si="50"/>
        <v>0</v>
      </c>
      <c r="X173" s="161">
        <f t="shared" si="57"/>
        <v>0</v>
      </c>
      <c r="Z173" s="159">
        <v>147</v>
      </c>
      <c r="AA173" s="246">
        <f t="shared" si="56"/>
        <v>147</v>
      </c>
      <c r="AB173" s="160" t="e">
        <f t="shared" si="48"/>
        <v>#NUM!</v>
      </c>
      <c r="AC173" s="160" t="e">
        <f t="shared" si="54"/>
        <v>#NUM!</v>
      </c>
      <c r="AD173" s="160" t="e">
        <f t="shared" si="55"/>
        <v>#NUM!</v>
      </c>
      <c r="AE173" s="160">
        <f t="shared" si="51"/>
        <v>0</v>
      </c>
      <c r="AF173" s="161" t="e">
        <f t="shared" si="58"/>
        <v>#NUM!</v>
      </c>
    </row>
    <row r="174" spans="18:32" x14ac:dyDescent="0.3">
      <c r="R174" s="159">
        <v>148</v>
      </c>
      <c r="S174" s="246">
        <f t="shared" si="49"/>
        <v>148</v>
      </c>
      <c r="T174" s="160">
        <f t="shared" si="52"/>
        <v>0</v>
      </c>
      <c r="U174" s="160">
        <f t="shared" si="59"/>
        <v>0</v>
      </c>
      <c r="V174" s="160">
        <f t="shared" si="53"/>
        <v>0</v>
      </c>
      <c r="W174" s="160">
        <f t="shared" si="50"/>
        <v>0</v>
      </c>
      <c r="X174" s="161">
        <f t="shared" si="57"/>
        <v>0</v>
      </c>
      <c r="Z174" s="159">
        <v>148</v>
      </c>
      <c r="AA174" s="246">
        <f t="shared" si="56"/>
        <v>148</v>
      </c>
      <c r="AB174" s="160" t="e">
        <f t="shared" si="48"/>
        <v>#NUM!</v>
      </c>
      <c r="AC174" s="160" t="e">
        <f t="shared" si="54"/>
        <v>#NUM!</v>
      </c>
      <c r="AD174" s="160" t="e">
        <f t="shared" si="55"/>
        <v>#NUM!</v>
      </c>
      <c r="AE174" s="160">
        <f t="shared" si="51"/>
        <v>0</v>
      </c>
      <c r="AF174" s="161" t="e">
        <f t="shared" si="58"/>
        <v>#NUM!</v>
      </c>
    </row>
    <row r="175" spans="18:32" x14ac:dyDescent="0.3">
      <c r="R175" s="159">
        <v>149</v>
      </c>
      <c r="S175" s="246">
        <f t="shared" si="49"/>
        <v>149</v>
      </c>
      <c r="T175" s="160">
        <f t="shared" si="52"/>
        <v>0</v>
      </c>
      <c r="U175" s="160">
        <f t="shared" si="59"/>
        <v>0</v>
      </c>
      <c r="V175" s="160">
        <f t="shared" si="53"/>
        <v>0</v>
      </c>
      <c r="W175" s="160">
        <f t="shared" si="50"/>
        <v>0</v>
      </c>
      <c r="X175" s="161">
        <f t="shared" si="57"/>
        <v>0</v>
      </c>
      <c r="Z175" s="159">
        <v>149</v>
      </c>
      <c r="AA175" s="246">
        <f t="shared" si="56"/>
        <v>149</v>
      </c>
      <c r="AB175" s="160" t="e">
        <f t="shared" si="48"/>
        <v>#NUM!</v>
      </c>
      <c r="AC175" s="160" t="e">
        <f t="shared" si="54"/>
        <v>#NUM!</v>
      </c>
      <c r="AD175" s="160" t="e">
        <f t="shared" si="55"/>
        <v>#NUM!</v>
      </c>
      <c r="AE175" s="160">
        <f t="shared" si="51"/>
        <v>0</v>
      </c>
      <c r="AF175" s="161" t="e">
        <f t="shared" si="58"/>
        <v>#NUM!</v>
      </c>
    </row>
    <row r="176" spans="18:32" x14ac:dyDescent="0.3">
      <c r="R176" s="159">
        <v>150</v>
      </c>
      <c r="S176" s="246">
        <f t="shared" si="49"/>
        <v>150</v>
      </c>
      <c r="T176" s="160">
        <f t="shared" si="52"/>
        <v>0</v>
      </c>
      <c r="U176" s="160">
        <f t="shared" si="59"/>
        <v>0</v>
      </c>
      <c r="V176" s="160">
        <f t="shared" si="53"/>
        <v>0</v>
      </c>
      <c r="W176" s="160">
        <f t="shared" si="50"/>
        <v>0</v>
      </c>
      <c r="X176" s="161">
        <f t="shared" si="57"/>
        <v>0</v>
      </c>
      <c r="Z176" s="159">
        <v>150</v>
      </c>
      <c r="AA176" s="246">
        <f t="shared" si="56"/>
        <v>150</v>
      </c>
      <c r="AB176" s="160" t="e">
        <f t="shared" si="48"/>
        <v>#NUM!</v>
      </c>
      <c r="AC176" s="160" t="e">
        <f t="shared" si="54"/>
        <v>#NUM!</v>
      </c>
      <c r="AD176" s="160" t="e">
        <f t="shared" si="55"/>
        <v>#NUM!</v>
      </c>
      <c r="AE176" s="160">
        <f t="shared" si="51"/>
        <v>0</v>
      </c>
      <c r="AF176" s="161" t="e">
        <f t="shared" si="58"/>
        <v>#NUM!</v>
      </c>
    </row>
    <row r="177" spans="18:32" x14ac:dyDescent="0.3">
      <c r="R177" s="159">
        <v>151</v>
      </c>
      <c r="S177" s="246">
        <f t="shared" si="49"/>
        <v>151</v>
      </c>
      <c r="T177" s="160">
        <f t="shared" si="52"/>
        <v>0</v>
      </c>
      <c r="U177" s="160">
        <f t="shared" si="59"/>
        <v>0</v>
      </c>
      <c r="V177" s="160">
        <f t="shared" si="53"/>
        <v>0</v>
      </c>
      <c r="W177" s="160">
        <f t="shared" si="50"/>
        <v>0</v>
      </c>
      <c r="X177" s="161">
        <f t="shared" si="57"/>
        <v>0</v>
      </c>
      <c r="Z177" s="159">
        <v>151</v>
      </c>
      <c r="AA177" s="246">
        <f t="shared" si="56"/>
        <v>151</v>
      </c>
      <c r="AB177" s="160" t="e">
        <f t="shared" si="48"/>
        <v>#NUM!</v>
      </c>
      <c r="AC177" s="160" t="e">
        <f t="shared" si="54"/>
        <v>#NUM!</v>
      </c>
      <c r="AD177" s="160" t="e">
        <f t="shared" si="55"/>
        <v>#NUM!</v>
      </c>
      <c r="AE177" s="160">
        <f t="shared" si="51"/>
        <v>0</v>
      </c>
      <c r="AF177" s="161" t="e">
        <f t="shared" si="58"/>
        <v>#NUM!</v>
      </c>
    </row>
    <row r="178" spans="18:32" x14ac:dyDescent="0.3">
      <c r="R178" s="159">
        <v>152</v>
      </c>
      <c r="S178" s="246">
        <f t="shared" si="49"/>
        <v>152</v>
      </c>
      <c r="T178" s="160">
        <f t="shared" si="52"/>
        <v>0</v>
      </c>
      <c r="U178" s="160">
        <f t="shared" si="59"/>
        <v>0</v>
      </c>
      <c r="V178" s="160">
        <f t="shared" si="53"/>
        <v>0</v>
      </c>
      <c r="W178" s="160">
        <f t="shared" si="50"/>
        <v>0</v>
      </c>
      <c r="X178" s="161">
        <f t="shared" si="57"/>
        <v>0</v>
      </c>
      <c r="Z178" s="159">
        <v>152</v>
      </c>
      <c r="AA178" s="246">
        <f t="shared" si="56"/>
        <v>152</v>
      </c>
      <c r="AB178" s="160" t="e">
        <f t="shared" si="48"/>
        <v>#NUM!</v>
      </c>
      <c r="AC178" s="160" t="e">
        <f t="shared" si="54"/>
        <v>#NUM!</v>
      </c>
      <c r="AD178" s="160" t="e">
        <f t="shared" si="55"/>
        <v>#NUM!</v>
      </c>
      <c r="AE178" s="160">
        <f t="shared" si="51"/>
        <v>0</v>
      </c>
      <c r="AF178" s="161" t="e">
        <f t="shared" si="58"/>
        <v>#NUM!</v>
      </c>
    </row>
    <row r="179" spans="18:32" x14ac:dyDescent="0.3">
      <c r="R179" s="159">
        <v>153</v>
      </c>
      <c r="S179" s="246">
        <f t="shared" si="49"/>
        <v>153</v>
      </c>
      <c r="T179" s="160">
        <f t="shared" si="52"/>
        <v>0</v>
      </c>
      <c r="U179" s="160">
        <f t="shared" si="59"/>
        <v>0</v>
      </c>
      <c r="V179" s="160">
        <f t="shared" si="53"/>
        <v>0</v>
      </c>
      <c r="W179" s="160">
        <f t="shared" si="50"/>
        <v>0</v>
      </c>
      <c r="X179" s="161">
        <f t="shared" si="57"/>
        <v>0</v>
      </c>
      <c r="Z179" s="159">
        <v>153</v>
      </c>
      <c r="AA179" s="246">
        <f t="shared" si="56"/>
        <v>153</v>
      </c>
      <c r="AB179" s="160" t="e">
        <f t="shared" si="48"/>
        <v>#NUM!</v>
      </c>
      <c r="AC179" s="160" t="e">
        <f t="shared" si="54"/>
        <v>#NUM!</v>
      </c>
      <c r="AD179" s="160" t="e">
        <f t="shared" si="55"/>
        <v>#NUM!</v>
      </c>
      <c r="AE179" s="160">
        <f t="shared" si="51"/>
        <v>0</v>
      </c>
      <c r="AF179" s="161" t="e">
        <f t="shared" si="58"/>
        <v>#NUM!</v>
      </c>
    </row>
    <row r="180" spans="18:32" x14ac:dyDescent="0.3">
      <c r="R180" s="159">
        <v>154</v>
      </c>
      <c r="S180" s="246">
        <f t="shared" si="49"/>
        <v>154</v>
      </c>
      <c r="T180" s="160">
        <f t="shared" si="52"/>
        <v>0</v>
      </c>
      <c r="U180" s="160">
        <f t="shared" si="59"/>
        <v>0</v>
      </c>
      <c r="V180" s="160">
        <f t="shared" si="53"/>
        <v>0</v>
      </c>
      <c r="W180" s="160">
        <f t="shared" si="50"/>
        <v>0</v>
      </c>
      <c r="X180" s="161">
        <f t="shared" si="57"/>
        <v>0</v>
      </c>
      <c r="Z180" s="159">
        <v>154</v>
      </c>
      <c r="AA180" s="246">
        <f t="shared" si="56"/>
        <v>154</v>
      </c>
      <c r="AB180" s="160" t="e">
        <f t="shared" si="48"/>
        <v>#NUM!</v>
      </c>
      <c r="AC180" s="160" t="e">
        <f t="shared" si="54"/>
        <v>#NUM!</v>
      </c>
      <c r="AD180" s="160" t="e">
        <f t="shared" si="55"/>
        <v>#NUM!</v>
      </c>
      <c r="AE180" s="160">
        <f t="shared" si="51"/>
        <v>0</v>
      </c>
      <c r="AF180" s="161" t="e">
        <f t="shared" si="58"/>
        <v>#NUM!</v>
      </c>
    </row>
    <row r="181" spans="18:32" x14ac:dyDescent="0.3">
      <c r="R181" s="159">
        <v>155</v>
      </c>
      <c r="S181" s="246">
        <f t="shared" si="49"/>
        <v>155</v>
      </c>
      <c r="T181" s="160">
        <f t="shared" si="52"/>
        <v>0</v>
      </c>
      <c r="U181" s="160">
        <f t="shared" si="59"/>
        <v>0</v>
      </c>
      <c r="V181" s="160">
        <f t="shared" si="53"/>
        <v>0</v>
      </c>
      <c r="W181" s="160">
        <f t="shared" si="50"/>
        <v>0</v>
      </c>
      <c r="X181" s="161">
        <f t="shared" si="57"/>
        <v>0</v>
      </c>
      <c r="Z181" s="159">
        <v>155</v>
      </c>
      <c r="AA181" s="246">
        <f t="shared" si="56"/>
        <v>155</v>
      </c>
      <c r="AB181" s="160" t="e">
        <f t="shared" si="48"/>
        <v>#NUM!</v>
      </c>
      <c r="AC181" s="160" t="e">
        <f t="shared" si="54"/>
        <v>#NUM!</v>
      </c>
      <c r="AD181" s="160" t="e">
        <f t="shared" si="55"/>
        <v>#NUM!</v>
      </c>
      <c r="AE181" s="160">
        <f t="shared" si="51"/>
        <v>0</v>
      </c>
      <c r="AF181" s="161" t="e">
        <f t="shared" si="58"/>
        <v>#NUM!</v>
      </c>
    </row>
    <row r="182" spans="18:32" x14ac:dyDescent="0.3">
      <c r="R182" s="159">
        <v>156</v>
      </c>
      <c r="S182" s="246">
        <f t="shared" si="49"/>
        <v>156</v>
      </c>
      <c r="T182" s="160">
        <f t="shared" si="52"/>
        <v>0</v>
      </c>
      <c r="U182" s="160">
        <f t="shared" si="59"/>
        <v>0</v>
      </c>
      <c r="V182" s="160">
        <f t="shared" si="53"/>
        <v>0</v>
      </c>
      <c r="W182" s="160">
        <f t="shared" si="50"/>
        <v>0</v>
      </c>
      <c r="X182" s="161">
        <f t="shared" si="57"/>
        <v>0</v>
      </c>
      <c r="Z182" s="159">
        <v>156</v>
      </c>
      <c r="AA182" s="246">
        <f t="shared" si="56"/>
        <v>156</v>
      </c>
      <c r="AB182" s="160" t="e">
        <f t="shared" si="48"/>
        <v>#NUM!</v>
      </c>
      <c r="AC182" s="160" t="e">
        <f t="shared" si="54"/>
        <v>#NUM!</v>
      </c>
      <c r="AD182" s="160" t="e">
        <f t="shared" si="55"/>
        <v>#NUM!</v>
      </c>
      <c r="AE182" s="160">
        <f t="shared" si="51"/>
        <v>0</v>
      </c>
      <c r="AF182" s="161" t="e">
        <f t="shared" si="58"/>
        <v>#NUM!</v>
      </c>
    </row>
    <row r="183" spans="18:32" x14ac:dyDescent="0.3">
      <c r="R183" s="288">
        <v>157</v>
      </c>
      <c r="S183" s="289">
        <f t="shared" si="49"/>
        <v>157</v>
      </c>
      <c r="T183" s="290">
        <f t="shared" si="52"/>
        <v>0</v>
      </c>
      <c r="U183" s="290">
        <f t="shared" si="59"/>
        <v>0</v>
      </c>
      <c r="V183" s="290">
        <f t="shared" si="53"/>
        <v>0</v>
      </c>
      <c r="W183" s="290">
        <f t="shared" si="50"/>
        <v>0</v>
      </c>
      <c r="X183" s="291">
        <f t="shared" si="57"/>
        <v>0</v>
      </c>
      <c r="Z183" s="288">
        <v>157</v>
      </c>
      <c r="AA183" s="289">
        <f t="shared" si="56"/>
        <v>157</v>
      </c>
      <c r="AB183" s="290" t="e">
        <f t="shared" si="48"/>
        <v>#NUM!</v>
      </c>
      <c r="AC183" s="290" t="e">
        <f t="shared" si="54"/>
        <v>#NUM!</v>
      </c>
      <c r="AD183" s="290" t="e">
        <f t="shared" si="55"/>
        <v>#NUM!</v>
      </c>
      <c r="AE183" s="290">
        <f t="shared" si="51"/>
        <v>0</v>
      </c>
      <c r="AF183" s="291" t="e">
        <f t="shared" si="58"/>
        <v>#NUM!</v>
      </c>
    </row>
    <row r="184" spans="18:32" x14ac:dyDescent="0.3">
      <c r="R184" s="296">
        <v>158</v>
      </c>
      <c r="S184" s="297">
        <f t="shared" si="49"/>
        <v>158</v>
      </c>
      <c r="T184" s="298">
        <f t="shared" si="52"/>
        <v>0</v>
      </c>
      <c r="U184" s="298">
        <f t="shared" si="59"/>
        <v>0</v>
      </c>
      <c r="V184" s="298">
        <f t="shared" si="53"/>
        <v>0</v>
      </c>
      <c r="W184" s="298">
        <f t="shared" si="50"/>
        <v>0</v>
      </c>
      <c r="X184" s="299">
        <f t="shared" si="57"/>
        <v>0</v>
      </c>
      <c r="Z184" s="296">
        <v>158</v>
      </c>
      <c r="AA184" s="297">
        <f t="shared" si="56"/>
        <v>158</v>
      </c>
      <c r="AB184" s="298" t="e">
        <f t="shared" si="48"/>
        <v>#NUM!</v>
      </c>
      <c r="AC184" s="298" t="e">
        <f t="shared" si="54"/>
        <v>#NUM!</v>
      </c>
      <c r="AD184" s="298" t="e">
        <f t="shared" si="55"/>
        <v>#NUM!</v>
      </c>
      <c r="AE184" s="298">
        <f t="shared" si="51"/>
        <v>0</v>
      </c>
      <c r="AF184" s="299" t="e">
        <f t="shared" si="58"/>
        <v>#NUM!</v>
      </c>
    </row>
    <row r="185" spans="18:32" x14ac:dyDescent="0.3">
      <c r="R185" s="296">
        <v>159</v>
      </c>
      <c r="S185" s="297">
        <f t="shared" si="49"/>
        <v>159</v>
      </c>
      <c r="T185" s="298">
        <f t="shared" si="52"/>
        <v>0</v>
      </c>
      <c r="U185" s="298">
        <f t="shared" si="59"/>
        <v>0</v>
      </c>
      <c r="V185" s="298">
        <f t="shared" si="53"/>
        <v>0</v>
      </c>
      <c r="W185" s="298">
        <f t="shared" si="50"/>
        <v>0</v>
      </c>
      <c r="X185" s="299">
        <f t="shared" si="57"/>
        <v>0</v>
      </c>
      <c r="Z185" s="296">
        <v>159</v>
      </c>
      <c r="AA185" s="297">
        <f t="shared" si="56"/>
        <v>159</v>
      </c>
      <c r="AB185" s="298" t="e">
        <f t="shared" si="48"/>
        <v>#NUM!</v>
      </c>
      <c r="AC185" s="298" t="e">
        <f t="shared" si="54"/>
        <v>#NUM!</v>
      </c>
      <c r="AD185" s="298" t="e">
        <f t="shared" si="55"/>
        <v>#NUM!</v>
      </c>
      <c r="AE185" s="298">
        <f t="shared" si="51"/>
        <v>0</v>
      </c>
      <c r="AF185" s="299" t="e">
        <f t="shared" si="58"/>
        <v>#NUM!</v>
      </c>
    </row>
    <row r="186" spans="18:32" x14ac:dyDescent="0.3">
      <c r="R186" s="296">
        <v>160</v>
      </c>
      <c r="S186" s="297">
        <f t="shared" si="49"/>
        <v>160</v>
      </c>
      <c r="T186" s="298">
        <f t="shared" si="52"/>
        <v>0</v>
      </c>
      <c r="U186" s="298">
        <f t="shared" si="59"/>
        <v>0</v>
      </c>
      <c r="V186" s="298">
        <f t="shared" si="53"/>
        <v>0</v>
      </c>
      <c r="W186" s="298">
        <f t="shared" si="50"/>
        <v>0</v>
      </c>
      <c r="X186" s="299">
        <f t="shared" si="57"/>
        <v>0</v>
      </c>
      <c r="Z186" s="296">
        <v>160</v>
      </c>
      <c r="AA186" s="297">
        <f t="shared" si="56"/>
        <v>160</v>
      </c>
      <c r="AB186" s="298" t="e">
        <f t="shared" si="48"/>
        <v>#NUM!</v>
      </c>
      <c r="AC186" s="298" t="e">
        <f t="shared" si="54"/>
        <v>#NUM!</v>
      </c>
      <c r="AD186" s="298" t="e">
        <f t="shared" si="55"/>
        <v>#NUM!</v>
      </c>
      <c r="AE186" s="298">
        <f t="shared" si="51"/>
        <v>0</v>
      </c>
      <c r="AF186" s="299" t="e">
        <f t="shared" si="58"/>
        <v>#NUM!</v>
      </c>
    </row>
    <row r="187" spans="18:32" x14ac:dyDescent="0.3">
      <c r="R187" s="296">
        <v>161</v>
      </c>
      <c r="S187" s="297">
        <f t="shared" si="49"/>
        <v>161</v>
      </c>
      <c r="T187" s="298">
        <f t="shared" si="52"/>
        <v>0</v>
      </c>
      <c r="U187" s="298">
        <f t="shared" si="59"/>
        <v>0</v>
      </c>
      <c r="V187" s="298">
        <f t="shared" si="53"/>
        <v>0</v>
      </c>
      <c r="W187" s="298">
        <f t="shared" si="50"/>
        <v>0</v>
      </c>
      <c r="X187" s="299">
        <f t="shared" si="57"/>
        <v>0</v>
      </c>
      <c r="Z187" s="296">
        <v>161</v>
      </c>
      <c r="AA187" s="297">
        <f t="shared" si="56"/>
        <v>161</v>
      </c>
      <c r="AB187" s="298" t="e">
        <f t="shared" si="48"/>
        <v>#NUM!</v>
      </c>
      <c r="AC187" s="298" t="e">
        <f t="shared" si="54"/>
        <v>#NUM!</v>
      </c>
      <c r="AD187" s="298" t="e">
        <f t="shared" si="55"/>
        <v>#NUM!</v>
      </c>
      <c r="AE187" s="298">
        <f t="shared" si="51"/>
        <v>0</v>
      </c>
      <c r="AF187" s="299" t="e">
        <f t="shared" si="58"/>
        <v>#NUM!</v>
      </c>
    </row>
    <row r="188" spans="18:32" x14ac:dyDescent="0.3">
      <c r="R188" s="296">
        <v>162</v>
      </c>
      <c r="S188" s="297">
        <f t="shared" si="49"/>
        <v>162</v>
      </c>
      <c r="T188" s="298">
        <f t="shared" si="52"/>
        <v>0</v>
      </c>
      <c r="U188" s="298">
        <f t="shared" si="59"/>
        <v>0</v>
      </c>
      <c r="V188" s="298">
        <f t="shared" si="53"/>
        <v>0</v>
      </c>
      <c r="W188" s="298">
        <f t="shared" si="50"/>
        <v>0</v>
      </c>
      <c r="X188" s="299">
        <f t="shared" si="57"/>
        <v>0</v>
      </c>
      <c r="Z188" s="296">
        <v>162</v>
      </c>
      <c r="AA188" s="297">
        <f t="shared" si="56"/>
        <v>162</v>
      </c>
      <c r="AB188" s="298" t="e">
        <f t="shared" si="48"/>
        <v>#NUM!</v>
      </c>
      <c r="AC188" s="298" t="e">
        <f t="shared" si="54"/>
        <v>#NUM!</v>
      </c>
      <c r="AD188" s="298" t="e">
        <f t="shared" si="55"/>
        <v>#NUM!</v>
      </c>
      <c r="AE188" s="298">
        <f t="shared" si="51"/>
        <v>0</v>
      </c>
      <c r="AF188" s="299" t="e">
        <f t="shared" si="58"/>
        <v>#NUM!</v>
      </c>
    </row>
    <row r="189" spans="18:32" x14ac:dyDescent="0.3">
      <c r="R189" s="296">
        <v>163</v>
      </c>
      <c r="S189" s="297">
        <f t="shared" si="49"/>
        <v>163</v>
      </c>
      <c r="T189" s="298">
        <f t="shared" si="52"/>
        <v>0</v>
      </c>
      <c r="U189" s="298">
        <f t="shared" si="59"/>
        <v>0</v>
      </c>
      <c r="V189" s="298">
        <f t="shared" si="53"/>
        <v>0</v>
      </c>
      <c r="W189" s="298">
        <f t="shared" si="50"/>
        <v>0</v>
      </c>
      <c r="X189" s="299">
        <f t="shared" si="57"/>
        <v>0</v>
      </c>
      <c r="Z189" s="296">
        <v>163</v>
      </c>
      <c r="AA189" s="297">
        <f t="shared" si="56"/>
        <v>163</v>
      </c>
      <c r="AB189" s="298" t="e">
        <f t="shared" si="48"/>
        <v>#NUM!</v>
      </c>
      <c r="AC189" s="298" t="e">
        <f t="shared" si="54"/>
        <v>#NUM!</v>
      </c>
      <c r="AD189" s="298" t="e">
        <f t="shared" si="55"/>
        <v>#NUM!</v>
      </c>
      <c r="AE189" s="298">
        <f t="shared" si="51"/>
        <v>0</v>
      </c>
      <c r="AF189" s="299" t="e">
        <f t="shared" si="58"/>
        <v>#NUM!</v>
      </c>
    </row>
    <row r="190" spans="18:32" x14ac:dyDescent="0.3">
      <c r="R190" s="296">
        <v>164</v>
      </c>
      <c r="S190" s="297">
        <f t="shared" si="49"/>
        <v>164</v>
      </c>
      <c r="T190" s="298">
        <f t="shared" si="52"/>
        <v>0</v>
      </c>
      <c r="U190" s="298">
        <f t="shared" si="59"/>
        <v>0</v>
      </c>
      <c r="V190" s="298">
        <f t="shared" si="53"/>
        <v>0</v>
      </c>
      <c r="W190" s="298">
        <f t="shared" si="50"/>
        <v>0</v>
      </c>
      <c r="X190" s="299">
        <f t="shared" si="57"/>
        <v>0</v>
      </c>
      <c r="Z190" s="296">
        <v>164</v>
      </c>
      <c r="AA190" s="297">
        <f t="shared" si="56"/>
        <v>164</v>
      </c>
      <c r="AB190" s="298" t="e">
        <f t="shared" si="48"/>
        <v>#NUM!</v>
      </c>
      <c r="AC190" s="298" t="e">
        <f t="shared" si="54"/>
        <v>#NUM!</v>
      </c>
      <c r="AD190" s="298" t="e">
        <f t="shared" si="55"/>
        <v>#NUM!</v>
      </c>
      <c r="AE190" s="298">
        <f t="shared" si="51"/>
        <v>0</v>
      </c>
      <c r="AF190" s="299" t="e">
        <f t="shared" si="58"/>
        <v>#NUM!</v>
      </c>
    </row>
    <row r="191" spans="18:32" x14ac:dyDescent="0.3">
      <c r="R191" s="296">
        <v>165</v>
      </c>
      <c r="S191" s="297">
        <f t="shared" si="49"/>
        <v>165</v>
      </c>
      <c r="T191" s="298">
        <f t="shared" si="52"/>
        <v>0</v>
      </c>
      <c r="U191" s="298">
        <f t="shared" si="59"/>
        <v>0</v>
      </c>
      <c r="V191" s="298">
        <f t="shared" si="53"/>
        <v>0</v>
      </c>
      <c r="W191" s="298">
        <f t="shared" si="50"/>
        <v>0</v>
      </c>
      <c r="X191" s="299">
        <f t="shared" si="57"/>
        <v>0</v>
      </c>
      <c r="Z191" s="296">
        <v>165</v>
      </c>
      <c r="AA191" s="297">
        <f t="shared" si="56"/>
        <v>165</v>
      </c>
      <c r="AB191" s="298" t="e">
        <f t="shared" si="48"/>
        <v>#NUM!</v>
      </c>
      <c r="AC191" s="298" t="e">
        <f t="shared" si="54"/>
        <v>#NUM!</v>
      </c>
      <c r="AD191" s="298" t="e">
        <f t="shared" si="55"/>
        <v>#NUM!</v>
      </c>
      <c r="AE191" s="298">
        <f t="shared" si="51"/>
        <v>0</v>
      </c>
      <c r="AF191" s="299" t="e">
        <f t="shared" si="58"/>
        <v>#NUM!</v>
      </c>
    </row>
    <row r="192" spans="18:32" x14ac:dyDescent="0.3">
      <c r="R192" s="296">
        <v>166</v>
      </c>
      <c r="S192" s="297">
        <f t="shared" si="49"/>
        <v>166</v>
      </c>
      <c r="T192" s="298">
        <f t="shared" si="52"/>
        <v>0</v>
      </c>
      <c r="U192" s="298">
        <f t="shared" si="59"/>
        <v>0</v>
      </c>
      <c r="V192" s="298">
        <f t="shared" si="53"/>
        <v>0</v>
      </c>
      <c r="W192" s="298">
        <f t="shared" si="50"/>
        <v>0</v>
      </c>
      <c r="X192" s="299">
        <f t="shared" si="57"/>
        <v>0</v>
      </c>
      <c r="Z192" s="296">
        <v>166</v>
      </c>
      <c r="AA192" s="297">
        <f t="shared" si="56"/>
        <v>166</v>
      </c>
      <c r="AB192" s="298" t="e">
        <f t="shared" si="48"/>
        <v>#NUM!</v>
      </c>
      <c r="AC192" s="298" t="e">
        <f t="shared" si="54"/>
        <v>#NUM!</v>
      </c>
      <c r="AD192" s="298" t="e">
        <f t="shared" si="55"/>
        <v>#NUM!</v>
      </c>
      <c r="AE192" s="298">
        <f t="shared" si="51"/>
        <v>0</v>
      </c>
      <c r="AF192" s="299" t="e">
        <f t="shared" si="58"/>
        <v>#NUM!</v>
      </c>
    </row>
    <row r="193" spans="18:32" x14ac:dyDescent="0.3">
      <c r="R193" s="296">
        <v>167</v>
      </c>
      <c r="S193" s="297">
        <f t="shared" si="49"/>
        <v>167</v>
      </c>
      <c r="T193" s="298">
        <f t="shared" si="52"/>
        <v>0</v>
      </c>
      <c r="U193" s="298">
        <f t="shared" si="59"/>
        <v>0</v>
      </c>
      <c r="V193" s="298">
        <f t="shared" si="53"/>
        <v>0</v>
      </c>
      <c r="W193" s="298">
        <f t="shared" si="50"/>
        <v>0</v>
      </c>
      <c r="X193" s="299">
        <f t="shared" si="57"/>
        <v>0</v>
      </c>
      <c r="Z193" s="296">
        <v>167</v>
      </c>
      <c r="AA193" s="297">
        <f t="shared" si="56"/>
        <v>167</v>
      </c>
      <c r="AB193" s="298" t="e">
        <f t="shared" si="48"/>
        <v>#NUM!</v>
      </c>
      <c r="AC193" s="298" t="e">
        <f t="shared" si="54"/>
        <v>#NUM!</v>
      </c>
      <c r="AD193" s="298" t="e">
        <f t="shared" si="55"/>
        <v>#NUM!</v>
      </c>
      <c r="AE193" s="298">
        <f t="shared" si="51"/>
        <v>0</v>
      </c>
      <c r="AF193" s="299" t="e">
        <f t="shared" si="58"/>
        <v>#NUM!</v>
      </c>
    </row>
    <row r="194" spans="18:32" x14ac:dyDescent="0.3">
      <c r="R194" s="326">
        <v>168</v>
      </c>
      <c r="S194" s="327">
        <f t="shared" si="49"/>
        <v>168</v>
      </c>
      <c r="T194" s="328">
        <f t="shared" si="52"/>
        <v>0</v>
      </c>
      <c r="U194" s="328">
        <f t="shared" si="59"/>
        <v>0</v>
      </c>
      <c r="V194" s="328">
        <f t="shared" si="53"/>
        <v>0</v>
      </c>
      <c r="W194" s="328">
        <f t="shared" si="50"/>
        <v>0</v>
      </c>
      <c r="X194" s="329">
        <f t="shared" si="57"/>
        <v>0</v>
      </c>
      <c r="Z194" s="326">
        <v>168</v>
      </c>
      <c r="AA194" s="327">
        <f t="shared" si="56"/>
        <v>168</v>
      </c>
      <c r="AB194" s="328" t="e">
        <f t="shared" ref="AB194:AB257" si="60">AF193</f>
        <v>#NUM!</v>
      </c>
      <c r="AC194" s="328" t="e">
        <f t="shared" si="54"/>
        <v>#NUM!</v>
      </c>
      <c r="AD194" s="328" t="e">
        <f t="shared" si="55"/>
        <v>#NUM!</v>
      </c>
      <c r="AE194" s="328">
        <f t="shared" si="51"/>
        <v>0</v>
      </c>
      <c r="AF194" s="329" t="e">
        <f t="shared" si="58"/>
        <v>#NUM!</v>
      </c>
    </row>
    <row r="195" spans="18:32" x14ac:dyDescent="0.3">
      <c r="R195" s="159">
        <v>169</v>
      </c>
      <c r="S195" s="246">
        <f t="shared" si="49"/>
        <v>169</v>
      </c>
      <c r="T195" s="160">
        <f t="shared" si="52"/>
        <v>0</v>
      </c>
      <c r="U195" s="160">
        <f t="shared" si="59"/>
        <v>0</v>
      </c>
      <c r="V195" s="160">
        <f t="shared" si="53"/>
        <v>0</v>
      </c>
      <c r="W195" s="160">
        <f t="shared" si="50"/>
        <v>0</v>
      </c>
      <c r="X195" s="161">
        <f t="shared" si="57"/>
        <v>0</v>
      </c>
      <c r="Z195" s="159">
        <v>169</v>
      </c>
      <c r="AA195" s="246">
        <f t="shared" si="56"/>
        <v>169</v>
      </c>
      <c r="AB195" s="160" t="e">
        <f t="shared" si="60"/>
        <v>#NUM!</v>
      </c>
      <c r="AC195" s="160" t="e">
        <f t="shared" si="54"/>
        <v>#NUM!</v>
      </c>
      <c r="AD195" s="160" t="e">
        <f t="shared" si="55"/>
        <v>#NUM!</v>
      </c>
      <c r="AE195" s="160">
        <f t="shared" si="51"/>
        <v>0</v>
      </c>
      <c r="AF195" s="161" t="e">
        <f t="shared" si="58"/>
        <v>#NUM!</v>
      </c>
    </row>
    <row r="196" spans="18:32" x14ac:dyDescent="0.3">
      <c r="R196" s="159">
        <v>170</v>
      </c>
      <c r="S196" s="246">
        <f t="shared" si="49"/>
        <v>170</v>
      </c>
      <c r="T196" s="160">
        <f t="shared" si="52"/>
        <v>0</v>
      </c>
      <c r="U196" s="160">
        <f t="shared" si="59"/>
        <v>0</v>
      </c>
      <c r="V196" s="160">
        <f t="shared" si="53"/>
        <v>0</v>
      </c>
      <c r="W196" s="160">
        <f t="shared" si="50"/>
        <v>0</v>
      </c>
      <c r="X196" s="161">
        <f t="shared" si="57"/>
        <v>0</v>
      </c>
      <c r="Z196" s="159">
        <v>170</v>
      </c>
      <c r="AA196" s="246">
        <f t="shared" si="56"/>
        <v>170</v>
      </c>
      <c r="AB196" s="160" t="e">
        <f t="shared" si="60"/>
        <v>#NUM!</v>
      </c>
      <c r="AC196" s="160" t="e">
        <f t="shared" si="54"/>
        <v>#NUM!</v>
      </c>
      <c r="AD196" s="160" t="e">
        <f t="shared" si="55"/>
        <v>#NUM!</v>
      </c>
      <c r="AE196" s="160">
        <f t="shared" si="51"/>
        <v>0</v>
      </c>
      <c r="AF196" s="161" t="e">
        <f t="shared" si="58"/>
        <v>#NUM!</v>
      </c>
    </row>
    <row r="197" spans="18:32" x14ac:dyDescent="0.3">
      <c r="R197" s="159">
        <v>171</v>
      </c>
      <c r="S197" s="246">
        <f t="shared" si="49"/>
        <v>171</v>
      </c>
      <c r="T197" s="160">
        <f t="shared" si="52"/>
        <v>0</v>
      </c>
      <c r="U197" s="160">
        <f t="shared" si="59"/>
        <v>0</v>
      </c>
      <c r="V197" s="160">
        <f t="shared" si="53"/>
        <v>0</v>
      </c>
      <c r="W197" s="160">
        <f t="shared" si="50"/>
        <v>0</v>
      </c>
      <c r="X197" s="161">
        <f t="shared" si="57"/>
        <v>0</v>
      </c>
      <c r="Z197" s="159">
        <v>171</v>
      </c>
      <c r="AA197" s="246">
        <f t="shared" si="56"/>
        <v>171</v>
      </c>
      <c r="AB197" s="160" t="e">
        <f t="shared" si="60"/>
        <v>#NUM!</v>
      </c>
      <c r="AC197" s="160" t="e">
        <f t="shared" si="54"/>
        <v>#NUM!</v>
      </c>
      <c r="AD197" s="160" t="e">
        <f t="shared" si="55"/>
        <v>#NUM!</v>
      </c>
      <c r="AE197" s="160">
        <f t="shared" si="51"/>
        <v>0</v>
      </c>
      <c r="AF197" s="161" t="e">
        <f t="shared" si="58"/>
        <v>#NUM!</v>
      </c>
    </row>
    <row r="198" spans="18:32" x14ac:dyDescent="0.3">
      <c r="R198" s="159">
        <v>172</v>
      </c>
      <c r="S198" s="246">
        <f t="shared" si="49"/>
        <v>172</v>
      </c>
      <c r="T198" s="160">
        <f t="shared" si="52"/>
        <v>0</v>
      </c>
      <c r="U198" s="160">
        <f t="shared" si="59"/>
        <v>0</v>
      </c>
      <c r="V198" s="160">
        <f t="shared" si="53"/>
        <v>0</v>
      </c>
      <c r="W198" s="160">
        <f t="shared" si="50"/>
        <v>0</v>
      </c>
      <c r="X198" s="161">
        <f t="shared" si="57"/>
        <v>0</v>
      </c>
      <c r="Z198" s="159">
        <v>172</v>
      </c>
      <c r="AA198" s="246">
        <f t="shared" si="56"/>
        <v>172</v>
      </c>
      <c r="AB198" s="160" t="e">
        <f t="shared" si="60"/>
        <v>#NUM!</v>
      </c>
      <c r="AC198" s="160" t="e">
        <f t="shared" si="54"/>
        <v>#NUM!</v>
      </c>
      <c r="AD198" s="160" t="e">
        <f t="shared" si="55"/>
        <v>#NUM!</v>
      </c>
      <c r="AE198" s="160">
        <f t="shared" si="51"/>
        <v>0</v>
      </c>
      <c r="AF198" s="161" t="e">
        <f t="shared" si="58"/>
        <v>#NUM!</v>
      </c>
    </row>
    <row r="199" spans="18:32" x14ac:dyDescent="0.3">
      <c r="R199" s="159">
        <v>173</v>
      </c>
      <c r="S199" s="246">
        <f t="shared" si="49"/>
        <v>173</v>
      </c>
      <c r="T199" s="160">
        <f t="shared" si="52"/>
        <v>0</v>
      </c>
      <c r="U199" s="160">
        <f t="shared" si="59"/>
        <v>0</v>
      </c>
      <c r="V199" s="160">
        <f t="shared" si="53"/>
        <v>0</v>
      </c>
      <c r="W199" s="160">
        <f t="shared" si="50"/>
        <v>0</v>
      </c>
      <c r="X199" s="161">
        <f t="shared" si="57"/>
        <v>0</v>
      </c>
      <c r="Z199" s="159">
        <v>173</v>
      </c>
      <c r="AA199" s="246">
        <f t="shared" si="56"/>
        <v>173</v>
      </c>
      <c r="AB199" s="160" t="e">
        <f t="shared" si="60"/>
        <v>#NUM!</v>
      </c>
      <c r="AC199" s="160" t="e">
        <f t="shared" si="54"/>
        <v>#NUM!</v>
      </c>
      <c r="AD199" s="160" t="e">
        <f t="shared" si="55"/>
        <v>#NUM!</v>
      </c>
      <c r="AE199" s="160">
        <f t="shared" si="51"/>
        <v>0</v>
      </c>
      <c r="AF199" s="161" t="e">
        <f t="shared" si="58"/>
        <v>#NUM!</v>
      </c>
    </row>
    <row r="200" spans="18:32" x14ac:dyDescent="0.3">
      <c r="R200" s="159">
        <v>174</v>
      </c>
      <c r="S200" s="246">
        <f t="shared" si="49"/>
        <v>174</v>
      </c>
      <c r="T200" s="160">
        <f t="shared" si="52"/>
        <v>0</v>
      </c>
      <c r="U200" s="160">
        <f t="shared" si="59"/>
        <v>0</v>
      </c>
      <c r="V200" s="160">
        <f t="shared" si="53"/>
        <v>0</v>
      </c>
      <c r="W200" s="160">
        <f t="shared" si="50"/>
        <v>0</v>
      </c>
      <c r="X200" s="161">
        <f t="shared" si="57"/>
        <v>0</v>
      </c>
      <c r="Z200" s="159">
        <v>174</v>
      </c>
      <c r="AA200" s="246">
        <f t="shared" si="56"/>
        <v>174</v>
      </c>
      <c r="AB200" s="160" t="e">
        <f t="shared" si="60"/>
        <v>#NUM!</v>
      </c>
      <c r="AC200" s="160" t="e">
        <f t="shared" si="54"/>
        <v>#NUM!</v>
      </c>
      <c r="AD200" s="160" t="e">
        <f t="shared" si="55"/>
        <v>#NUM!</v>
      </c>
      <c r="AE200" s="160">
        <f t="shared" si="51"/>
        <v>0</v>
      </c>
      <c r="AF200" s="161" t="e">
        <f t="shared" si="58"/>
        <v>#NUM!</v>
      </c>
    </row>
    <row r="201" spans="18:32" x14ac:dyDescent="0.3">
      <c r="R201" s="159">
        <v>175</v>
      </c>
      <c r="S201" s="246">
        <f t="shared" si="49"/>
        <v>175</v>
      </c>
      <c r="T201" s="160">
        <f t="shared" si="52"/>
        <v>0</v>
      </c>
      <c r="U201" s="160">
        <f t="shared" si="59"/>
        <v>0</v>
      </c>
      <c r="V201" s="160">
        <f t="shared" si="53"/>
        <v>0</v>
      </c>
      <c r="W201" s="160">
        <f t="shared" si="50"/>
        <v>0</v>
      </c>
      <c r="X201" s="161">
        <f t="shared" si="57"/>
        <v>0</v>
      </c>
      <c r="Z201" s="159">
        <v>175</v>
      </c>
      <c r="AA201" s="246">
        <f t="shared" si="56"/>
        <v>175</v>
      </c>
      <c r="AB201" s="160" t="e">
        <f t="shared" si="60"/>
        <v>#NUM!</v>
      </c>
      <c r="AC201" s="160" t="e">
        <f t="shared" si="54"/>
        <v>#NUM!</v>
      </c>
      <c r="AD201" s="160" t="e">
        <f t="shared" si="55"/>
        <v>#NUM!</v>
      </c>
      <c r="AE201" s="160">
        <f t="shared" si="51"/>
        <v>0</v>
      </c>
      <c r="AF201" s="161" t="e">
        <f t="shared" si="58"/>
        <v>#NUM!</v>
      </c>
    </row>
    <row r="202" spans="18:32" x14ac:dyDescent="0.3">
      <c r="R202" s="159">
        <v>176</v>
      </c>
      <c r="S202" s="246">
        <f t="shared" si="49"/>
        <v>176</v>
      </c>
      <c r="T202" s="160">
        <f t="shared" si="52"/>
        <v>0</v>
      </c>
      <c r="U202" s="160">
        <f t="shared" si="59"/>
        <v>0</v>
      </c>
      <c r="V202" s="160">
        <f t="shared" si="53"/>
        <v>0</v>
      </c>
      <c r="W202" s="160">
        <f t="shared" si="50"/>
        <v>0</v>
      </c>
      <c r="X202" s="161">
        <f t="shared" si="57"/>
        <v>0</v>
      </c>
      <c r="Z202" s="159">
        <v>176</v>
      </c>
      <c r="AA202" s="246">
        <f t="shared" si="56"/>
        <v>176</v>
      </c>
      <c r="AB202" s="160" t="e">
        <f t="shared" si="60"/>
        <v>#NUM!</v>
      </c>
      <c r="AC202" s="160" t="e">
        <f t="shared" si="54"/>
        <v>#NUM!</v>
      </c>
      <c r="AD202" s="160" t="e">
        <f t="shared" si="55"/>
        <v>#NUM!</v>
      </c>
      <c r="AE202" s="160">
        <f t="shared" si="51"/>
        <v>0</v>
      </c>
      <c r="AF202" s="161" t="e">
        <f t="shared" si="58"/>
        <v>#NUM!</v>
      </c>
    </row>
    <row r="203" spans="18:32" x14ac:dyDescent="0.3">
      <c r="R203" s="159">
        <v>177</v>
      </c>
      <c r="S203" s="246">
        <f t="shared" si="49"/>
        <v>177</v>
      </c>
      <c r="T203" s="160">
        <f t="shared" si="52"/>
        <v>0</v>
      </c>
      <c r="U203" s="160">
        <f t="shared" si="59"/>
        <v>0</v>
      </c>
      <c r="V203" s="160">
        <f t="shared" si="53"/>
        <v>0</v>
      </c>
      <c r="W203" s="160">
        <f t="shared" si="50"/>
        <v>0</v>
      </c>
      <c r="X203" s="161">
        <f t="shared" si="57"/>
        <v>0</v>
      </c>
      <c r="Z203" s="159">
        <v>177</v>
      </c>
      <c r="AA203" s="246">
        <f t="shared" si="56"/>
        <v>177</v>
      </c>
      <c r="AB203" s="160" t="e">
        <f t="shared" si="60"/>
        <v>#NUM!</v>
      </c>
      <c r="AC203" s="160" t="e">
        <f t="shared" si="54"/>
        <v>#NUM!</v>
      </c>
      <c r="AD203" s="160" t="e">
        <f t="shared" si="55"/>
        <v>#NUM!</v>
      </c>
      <c r="AE203" s="160">
        <f t="shared" si="51"/>
        <v>0</v>
      </c>
      <c r="AF203" s="161" t="e">
        <f t="shared" si="58"/>
        <v>#NUM!</v>
      </c>
    </row>
    <row r="204" spans="18:32" x14ac:dyDescent="0.3">
      <c r="R204" s="159">
        <v>178</v>
      </c>
      <c r="S204" s="246">
        <f t="shared" si="49"/>
        <v>178</v>
      </c>
      <c r="T204" s="160">
        <f t="shared" si="52"/>
        <v>0</v>
      </c>
      <c r="U204" s="160">
        <f t="shared" si="59"/>
        <v>0</v>
      </c>
      <c r="V204" s="160">
        <f t="shared" si="53"/>
        <v>0</v>
      </c>
      <c r="W204" s="160">
        <f t="shared" si="50"/>
        <v>0</v>
      </c>
      <c r="X204" s="161">
        <f t="shared" si="57"/>
        <v>0</v>
      </c>
      <c r="Z204" s="159">
        <v>178</v>
      </c>
      <c r="AA204" s="246">
        <f t="shared" si="56"/>
        <v>178</v>
      </c>
      <c r="AB204" s="160" t="e">
        <f t="shared" si="60"/>
        <v>#NUM!</v>
      </c>
      <c r="AC204" s="160" t="e">
        <f t="shared" si="54"/>
        <v>#NUM!</v>
      </c>
      <c r="AD204" s="160" t="e">
        <f t="shared" si="55"/>
        <v>#NUM!</v>
      </c>
      <c r="AE204" s="160">
        <f t="shared" si="51"/>
        <v>0</v>
      </c>
      <c r="AF204" s="161" t="e">
        <f t="shared" si="58"/>
        <v>#NUM!</v>
      </c>
    </row>
    <row r="205" spans="18:32" x14ac:dyDescent="0.3">
      <c r="R205" s="159">
        <v>179</v>
      </c>
      <c r="S205" s="246">
        <f t="shared" si="49"/>
        <v>179</v>
      </c>
      <c r="T205" s="160">
        <f t="shared" si="52"/>
        <v>0</v>
      </c>
      <c r="U205" s="160">
        <f t="shared" si="59"/>
        <v>0</v>
      </c>
      <c r="V205" s="160">
        <f t="shared" si="53"/>
        <v>0</v>
      </c>
      <c r="W205" s="160">
        <f t="shared" si="50"/>
        <v>0</v>
      </c>
      <c r="X205" s="161">
        <f t="shared" si="57"/>
        <v>0</v>
      </c>
      <c r="Z205" s="159">
        <v>179</v>
      </c>
      <c r="AA205" s="246">
        <f t="shared" si="56"/>
        <v>179</v>
      </c>
      <c r="AB205" s="160" t="e">
        <f t="shared" si="60"/>
        <v>#NUM!</v>
      </c>
      <c r="AC205" s="160" t="e">
        <f t="shared" si="54"/>
        <v>#NUM!</v>
      </c>
      <c r="AD205" s="160" t="e">
        <f t="shared" si="55"/>
        <v>#NUM!</v>
      </c>
      <c r="AE205" s="160">
        <f t="shared" si="51"/>
        <v>0</v>
      </c>
      <c r="AF205" s="161" t="e">
        <f t="shared" si="58"/>
        <v>#NUM!</v>
      </c>
    </row>
    <row r="206" spans="18:32" x14ac:dyDescent="0.3">
      <c r="R206" s="159">
        <v>180</v>
      </c>
      <c r="S206" s="246">
        <f t="shared" si="49"/>
        <v>180</v>
      </c>
      <c r="T206" s="160">
        <f t="shared" si="52"/>
        <v>0</v>
      </c>
      <c r="U206" s="160">
        <f t="shared" si="59"/>
        <v>0</v>
      </c>
      <c r="V206" s="160">
        <f t="shared" si="53"/>
        <v>0</v>
      </c>
      <c r="W206" s="160">
        <f t="shared" si="50"/>
        <v>0</v>
      </c>
      <c r="X206" s="161">
        <f t="shared" si="57"/>
        <v>0</v>
      </c>
      <c r="Z206" s="159">
        <v>180</v>
      </c>
      <c r="AA206" s="246">
        <f t="shared" si="56"/>
        <v>180</v>
      </c>
      <c r="AB206" s="160" t="e">
        <f t="shared" si="60"/>
        <v>#NUM!</v>
      </c>
      <c r="AC206" s="160" t="e">
        <f t="shared" si="54"/>
        <v>#NUM!</v>
      </c>
      <c r="AD206" s="160" t="e">
        <f t="shared" si="55"/>
        <v>#NUM!</v>
      </c>
      <c r="AE206" s="160">
        <f t="shared" si="51"/>
        <v>0</v>
      </c>
      <c r="AF206" s="161" t="e">
        <f t="shared" si="58"/>
        <v>#NUM!</v>
      </c>
    </row>
    <row r="207" spans="18:32" x14ac:dyDescent="0.3">
      <c r="R207" s="288">
        <v>181</v>
      </c>
      <c r="S207" s="289">
        <f t="shared" si="49"/>
        <v>181</v>
      </c>
      <c r="T207" s="290">
        <f t="shared" si="52"/>
        <v>0</v>
      </c>
      <c r="U207" s="290">
        <f t="shared" si="59"/>
        <v>0</v>
      </c>
      <c r="V207" s="290">
        <f t="shared" si="53"/>
        <v>0</v>
      </c>
      <c r="W207" s="290">
        <f t="shared" si="50"/>
        <v>0</v>
      </c>
      <c r="X207" s="291">
        <f t="shared" si="57"/>
        <v>0</v>
      </c>
      <c r="Z207" s="288">
        <v>181</v>
      </c>
      <c r="AA207" s="289">
        <f t="shared" si="56"/>
        <v>181</v>
      </c>
      <c r="AB207" s="290" t="e">
        <f t="shared" si="60"/>
        <v>#NUM!</v>
      </c>
      <c r="AC207" s="290" t="e">
        <f t="shared" si="54"/>
        <v>#NUM!</v>
      </c>
      <c r="AD207" s="290" t="e">
        <f t="shared" si="55"/>
        <v>#NUM!</v>
      </c>
      <c r="AE207" s="290">
        <f t="shared" si="51"/>
        <v>0</v>
      </c>
      <c r="AF207" s="291" t="e">
        <f t="shared" si="58"/>
        <v>#NUM!</v>
      </c>
    </row>
    <row r="208" spans="18:32" x14ac:dyDescent="0.3">
      <c r="R208" s="296">
        <v>182</v>
      </c>
      <c r="S208" s="297">
        <f t="shared" si="49"/>
        <v>182</v>
      </c>
      <c r="T208" s="298">
        <f t="shared" si="52"/>
        <v>0</v>
      </c>
      <c r="U208" s="298">
        <f t="shared" si="59"/>
        <v>0</v>
      </c>
      <c r="V208" s="298">
        <f t="shared" si="53"/>
        <v>0</v>
      </c>
      <c r="W208" s="298">
        <f t="shared" si="50"/>
        <v>0</v>
      </c>
      <c r="X208" s="299">
        <f t="shared" si="57"/>
        <v>0</v>
      </c>
      <c r="Z208" s="296">
        <v>182</v>
      </c>
      <c r="AA208" s="297">
        <f t="shared" si="56"/>
        <v>182</v>
      </c>
      <c r="AB208" s="298" t="e">
        <f t="shared" si="60"/>
        <v>#NUM!</v>
      </c>
      <c r="AC208" s="298" t="e">
        <f t="shared" si="54"/>
        <v>#NUM!</v>
      </c>
      <c r="AD208" s="298" t="e">
        <f t="shared" si="55"/>
        <v>#NUM!</v>
      </c>
      <c r="AE208" s="298">
        <f t="shared" si="51"/>
        <v>0</v>
      </c>
      <c r="AF208" s="299" t="e">
        <f t="shared" si="58"/>
        <v>#NUM!</v>
      </c>
    </row>
    <row r="209" spans="18:32" x14ac:dyDescent="0.3">
      <c r="R209" s="296">
        <v>183</v>
      </c>
      <c r="S209" s="297">
        <f t="shared" si="49"/>
        <v>183</v>
      </c>
      <c r="T209" s="298">
        <f t="shared" si="52"/>
        <v>0</v>
      </c>
      <c r="U209" s="298">
        <f t="shared" si="59"/>
        <v>0</v>
      </c>
      <c r="V209" s="298">
        <f t="shared" si="53"/>
        <v>0</v>
      </c>
      <c r="W209" s="298">
        <f t="shared" si="50"/>
        <v>0</v>
      </c>
      <c r="X209" s="299">
        <f t="shared" si="57"/>
        <v>0</v>
      </c>
      <c r="Z209" s="296">
        <v>183</v>
      </c>
      <c r="AA209" s="297">
        <f t="shared" si="56"/>
        <v>183</v>
      </c>
      <c r="AB209" s="298" t="e">
        <f t="shared" si="60"/>
        <v>#NUM!</v>
      </c>
      <c r="AC209" s="298" t="e">
        <f t="shared" si="54"/>
        <v>#NUM!</v>
      </c>
      <c r="AD209" s="298" t="e">
        <f t="shared" si="55"/>
        <v>#NUM!</v>
      </c>
      <c r="AE209" s="298">
        <f t="shared" si="51"/>
        <v>0</v>
      </c>
      <c r="AF209" s="299" t="e">
        <f t="shared" si="58"/>
        <v>#NUM!</v>
      </c>
    </row>
    <row r="210" spans="18:32" x14ac:dyDescent="0.3">
      <c r="R210" s="296">
        <v>184</v>
      </c>
      <c r="S210" s="297">
        <f t="shared" si="49"/>
        <v>184</v>
      </c>
      <c r="T210" s="298">
        <f t="shared" si="52"/>
        <v>0</v>
      </c>
      <c r="U210" s="298">
        <f t="shared" si="59"/>
        <v>0</v>
      </c>
      <c r="V210" s="298">
        <f t="shared" si="53"/>
        <v>0</v>
      </c>
      <c r="W210" s="298">
        <f t="shared" si="50"/>
        <v>0</v>
      </c>
      <c r="X210" s="299">
        <f t="shared" si="57"/>
        <v>0</v>
      </c>
      <c r="Z210" s="296">
        <v>184</v>
      </c>
      <c r="AA210" s="297">
        <f t="shared" si="56"/>
        <v>184</v>
      </c>
      <c r="AB210" s="298" t="e">
        <f t="shared" si="60"/>
        <v>#NUM!</v>
      </c>
      <c r="AC210" s="298" t="e">
        <f t="shared" si="54"/>
        <v>#NUM!</v>
      </c>
      <c r="AD210" s="298" t="e">
        <f t="shared" si="55"/>
        <v>#NUM!</v>
      </c>
      <c r="AE210" s="298">
        <f t="shared" si="51"/>
        <v>0</v>
      </c>
      <c r="AF210" s="299" t="e">
        <f t="shared" si="58"/>
        <v>#NUM!</v>
      </c>
    </row>
    <row r="211" spans="18:32" x14ac:dyDescent="0.3">
      <c r="R211" s="296">
        <v>185</v>
      </c>
      <c r="S211" s="297">
        <f t="shared" si="49"/>
        <v>185</v>
      </c>
      <c r="T211" s="298">
        <f t="shared" si="52"/>
        <v>0</v>
      </c>
      <c r="U211" s="298">
        <f t="shared" si="59"/>
        <v>0</v>
      </c>
      <c r="V211" s="298">
        <f t="shared" si="53"/>
        <v>0</v>
      </c>
      <c r="W211" s="298">
        <f t="shared" si="50"/>
        <v>0</v>
      </c>
      <c r="X211" s="299">
        <f t="shared" si="57"/>
        <v>0</v>
      </c>
      <c r="Z211" s="296">
        <v>185</v>
      </c>
      <c r="AA211" s="297">
        <f t="shared" si="56"/>
        <v>185</v>
      </c>
      <c r="AB211" s="298" t="e">
        <f t="shared" si="60"/>
        <v>#NUM!</v>
      </c>
      <c r="AC211" s="298" t="e">
        <f t="shared" si="54"/>
        <v>#NUM!</v>
      </c>
      <c r="AD211" s="298" t="e">
        <f t="shared" si="55"/>
        <v>#NUM!</v>
      </c>
      <c r="AE211" s="298">
        <f t="shared" si="51"/>
        <v>0</v>
      </c>
      <c r="AF211" s="299" t="e">
        <f t="shared" si="58"/>
        <v>#NUM!</v>
      </c>
    </row>
    <row r="212" spans="18:32" x14ac:dyDescent="0.3">
      <c r="R212" s="296">
        <v>186</v>
      </c>
      <c r="S212" s="297">
        <f t="shared" si="49"/>
        <v>186</v>
      </c>
      <c r="T212" s="298">
        <f t="shared" si="52"/>
        <v>0</v>
      </c>
      <c r="U212" s="298">
        <f t="shared" si="59"/>
        <v>0</v>
      </c>
      <c r="V212" s="298">
        <f t="shared" si="53"/>
        <v>0</v>
      </c>
      <c r="W212" s="298">
        <f t="shared" si="50"/>
        <v>0</v>
      </c>
      <c r="X212" s="299">
        <f t="shared" si="57"/>
        <v>0</v>
      </c>
      <c r="Z212" s="296">
        <v>186</v>
      </c>
      <c r="AA212" s="297">
        <f t="shared" si="56"/>
        <v>186</v>
      </c>
      <c r="AB212" s="298" t="e">
        <f t="shared" si="60"/>
        <v>#NUM!</v>
      </c>
      <c r="AC212" s="298" t="e">
        <f t="shared" si="54"/>
        <v>#NUM!</v>
      </c>
      <c r="AD212" s="298" t="e">
        <f t="shared" si="55"/>
        <v>#NUM!</v>
      </c>
      <c r="AE212" s="298">
        <f t="shared" si="51"/>
        <v>0</v>
      </c>
      <c r="AF212" s="299" t="e">
        <f t="shared" si="58"/>
        <v>#NUM!</v>
      </c>
    </row>
    <row r="213" spans="18:32" x14ac:dyDescent="0.3">
      <c r="R213" s="296">
        <v>187</v>
      </c>
      <c r="S213" s="297">
        <f t="shared" si="49"/>
        <v>187</v>
      </c>
      <c r="T213" s="298">
        <f t="shared" si="52"/>
        <v>0</v>
      </c>
      <c r="U213" s="298">
        <f t="shared" si="59"/>
        <v>0</v>
      </c>
      <c r="V213" s="298">
        <f t="shared" si="53"/>
        <v>0</v>
      </c>
      <c r="W213" s="298">
        <f t="shared" si="50"/>
        <v>0</v>
      </c>
      <c r="X213" s="299">
        <f t="shared" si="57"/>
        <v>0</v>
      </c>
      <c r="Z213" s="296">
        <v>187</v>
      </c>
      <c r="AA213" s="297">
        <f t="shared" si="56"/>
        <v>187</v>
      </c>
      <c r="AB213" s="298" t="e">
        <f t="shared" si="60"/>
        <v>#NUM!</v>
      </c>
      <c r="AC213" s="298" t="e">
        <f t="shared" si="54"/>
        <v>#NUM!</v>
      </c>
      <c r="AD213" s="298" t="e">
        <f t="shared" si="55"/>
        <v>#NUM!</v>
      </c>
      <c r="AE213" s="298">
        <f t="shared" si="51"/>
        <v>0</v>
      </c>
      <c r="AF213" s="299" t="e">
        <f t="shared" si="58"/>
        <v>#NUM!</v>
      </c>
    </row>
    <row r="214" spans="18:32" x14ac:dyDescent="0.3">
      <c r="R214" s="296">
        <v>188</v>
      </c>
      <c r="S214" s="297">
        <f t="shared" si="49"/>
        <v>188</v>
      </c>
      <c r="T214" s="298">
        <f t="shared" si="52"/>
        <v>0</v>
      </c>
      <c r="U214" s="298">
        <f t="shared" si="59"/>
        <v>0</v>
      </c>
      <c r="V214" s="298">
        <f t="shared" si="53"/>
        <v>0</v>
      </c>
      <c r="W214" s="298">
        <f t="shared" si="50"/>
        <v>0</v>
      </c>
      <c r="X214" s="299">
        <f t="shared" si="57"/>
        <v>0</v>
      </c>
      <c r="Z214" s="296">
        <v>188</v>
      </c>
      <c r="AA214" s="297">
        <f t="shared" si="56"/>
        <v>188</v>
      </c>
      <c r="AB214" s="298" t="e">
        <f t="shared" si="60"/>
        <v>#NUM!</v>
      </c>
      <c r="AC214" s="298" t="e">
        <f t="shared" si="54"/>
        <v>#NUM!</v>
      </c>
      <c r="AD214" s="298" t="e">
        <f t="shared" si="55"/>
        <v>#NUM!</v>
      </c>
      <c r="AE214" s="298">
        <f t="shared" si="51"/>
        <v>0</v>
      </c>
      <c r="AF214" s="299" t="e">
        <f t="shared" si="58"/>
        <v>#NUM!</v>
      </c>
    </row>
    <row r="215" spans="18:32" x14ac:dyDescent="0.3">
      <c r="R215" s="296">
        <v>189</v>
      </c>
      <c r="S215" s="297">
        <f t="shared" si="49"/>
        <v>189</v>
      </c>
      <c r="T215" s="298">
        <f t="shared" si="52"/>
        <v>0</v>
      </c>
      <c r="U215" s="298">
        <f t="shared" si="59"/>
        <v>0</v>
      </c>
      <c r="V215" s="298">
        <f t="shared" si="53"/>
        <v>0</v>
      </c>
      <c r="W215" s="298">
        <f t="shared" si="50"/>
        <v>0</v>
      </c>
      <c r="X215" s="299">
        <f t="shared" si="57"/>
        <v>0</v>
      </c>
      <c r="Z215" s="296">
        <v>189</v>
      </c>
      <c r="AA215" s="297">
        <f t="shared" si="56"/>
        <v>189</v>
      </c>
      <c r="AB215" s="298" t="e">
        <f t="shared" si="60"/>
        <v>#NUM!</v>
      </c>
      <c r="AC215" s="298" t="e">
        <f t="shared" si="54"/>
        <v>#NUM!</v>
      </c>
      <c r="AD215" s="298" t="e">
        <f t="shared" si="55"/>
        <v>#NUM!</v>
      </c>
      <c r="AE215" s="298">
        <f t="shared" si="51"/>
        <v>0</v>
      </c>
      <c r="AF215" s="299" t="e">
        <f t="shared" si="58"/>
        <v>#NUM!</v>
      </c>
    </row>
    <row r="216" spans="18:32" x14ac:dyDescent="0.3">
      <c r="R216" s="296">
        <v>190</v>
      </c>
      <c r="S216" s="297">
        <f t="shared" si="49"/>
        <v>190</v>
      </c>
      <c r="T216" s="298">
        <f t="shared" si="52"/>
        <v>0</v>
      </c>
      <c r="U216" s="298">
        <f t="shared" si="59"/>
        <v>0</v>
      </c>
      <c r="V216" s="298">
        <f t="shared" si="53"/>
        <v>0</v>
      </c>
      <c r="W216" s="298">
        <f t="shared" si="50"/>
        <v>0</v>
      </c>
      <c r="X216" s="299">
        <f t="shared" si="57"/>
        <v>0</v>
      </c>
      <c r="Z216" s="296">
        <v>190</v>
      </c>
      <c r="AA216" s="297">
        <f t="shared" si="56"/>
        <v>190</v>
      </c>
      <c r="AB216" s="298" t="e">
        <f t="shared" si="60"/>
        <v>#NUM!</v>
      </c>
      <c r="AC216" s="298" t="e">
        <f t="shared" si="54"/>
        <v>#NUM!</v>
      </c>
      <c r="AD216" s="298" t="e">
        <f t="shared" si="55"/>
        <v>#NUM!</v>
      </c>
      <c r="AE216" s="298">
        <f t="shared" si="51"/>
        <v>0</v>
      </c>
      <c r="AF216" s="299" t="e">
        <f t="shared" si="58"/>
        <v>#NUM!</v>
      </c>
    </row>
    <row r="217" spans="18:32" x14ac:dyDescent="0.3">
      <c r="R217" s="296">
        <v>191</v>
      </c>
      <c r="S217" s="297">
        <f t="shared" si="49"/>
        <v>191</v>
      </c>
      <c r="T217" s="298">
        <f t="shared" si="52"/>
        <v>0</v>
      </c>
      <c r="U217" s="298">
        <f t="shared" si="59"/>
        <v>0</v>
      </c>
      <c r="V217" s="298">
        <f t="shared" si="53"/>
        <v>0</v>
      </c>
      <c r="W217" s="298">
        <f t="shared" si="50"/>
        <v>0</v>
      </c>
      <c r="X217" s="299">
        <f t="shared" si="57"/>
        <v>0</v>
      </c>
      <c r="Z217" s="296">
        <v>191</v>
      </c>
      <c r="AA217" s="297">
        <f t="shared" si="56"/>
        <v>191</v>
      </c>
      <c r="AB217" s="298" t="e">
        <f t="shared" si="60"/>
        <v>#NUM!</v>
      </c>
      <c r="AC217" s="298" t="e">
        <f t="shared" si="54"/>
        <v>#NUM!</v>
      </c>
      <c r="AD217" s="298" t="e">
        <f t="shared" si="55"/>
        <v>#NUM!</v>
      </c>
      <c r="AE217" s="298">
        <f t="shared" si="51"/>
        <v>0</v>
      </c>
      <c r="AF217" s="299" t="e">
        <f t="shared" si="58"/>
        <v>#NUM!</v>
      </c>
    </row>
    <row r="218" spans="18:32" x14ac:dyDescent="0.3">
      <c r="R218" s="326">
        <v>192</v>
      </c>
      <c r="S218" s="327">
        <f t="shared" si="49"/>
        <v>192</v>
      </c>
      <c r="T218" s="328">
        <f t="shared" si="52"/>
        <v>0</v>
      </c>
      <c r="U218" s="328">
        <f t="shared" si="59"/>
        <v>0</v>
      </c>
      <c r="V218" s="328">
        <f t="shared" si="53"/>
        <v>0</v>
      </c>
      <c r="W218" s="328">
        <f t="shared" si="50"/>
        <v>0</v>
      </c>
      <c r="X218" s="329">
        <f t="shared" si="57"/>
        <v>0</v>
      </c>
      <c r="Z218" s="326">
        <v>192</v>
      </c>
      <c r="AA218" s="327">
        <f t="shared" si="56"/>
        <v>192</v>
      </c>
      <c r="AB218" s="328" t="e">
        <f t="shared" si="60"/>
        <v>#NUM!</v>
      </c>
      <c r="AC218" s="328" t="e">
        <f t="shared" si="54"/>
        <v>#NUM!</v>
      </c>
      <c r="AD218" s="328" t="e">
        <f t="shared" si="55"/>
        <v>#NUM!</v>
      </c>
      <c r="AE218" s="328">
        <f t="shared" si="51"/>
        <v>0</v>
      </c>
      <c r="AF218" s="329" t="e">
        <f t="shared" si="58"/>
        <v>#NUM!</v>
      </c>
    </row>
    <row r="219" spans="18:32" x14ac:dyDescent="0.3">
      <c r="R219" s="159">
        <v>193</v>
      </c>
      <c r="S219" s="246">
        <f t="shared" ref="S219:S282" si="61">IF(S$10*12&gt;=R219,"I/O",R219-(S$10*12))</f>
        <v>193</v>
      </c>
      <c r="T219" s="160">
        <f t="shared" si="52"/>
        <v>0</v>
      </c>
      <c r="U219" s="160">
        <f t="shared" si="59"/>
        <v>0</v>
      </c>
      <c r="V219" s="160">
        <f t="shared" si="53"/>
        <v>0</v>
      </c>
      <c r="W219" s="160">
        <f t="shared" ref="W219:W282" si="62">IF(R219=$C$28,MAX(-T219,-$E$73),0)</f>
        <v>0</v>
      </c>
      <c r="X219" s="161">
        <f t="shared" si="57"/>
        <v>0</v>
      </c>
      <c r="Z219" s="159">
        <v>193</v>
      </c>
      <c r="AA219" s="246">
        <f t="shared" si="56"/>
        <v>193</v>
      </c>
      <c r="AB219" s="160" t="e">
        <f t="shared" si="60"/>
        <v>#NUM!</v>
      </c>
      <c r="AC219" s="160" t="e">
        <f t="shared" si="54"/>
        <v>#NUM!</v>
      </c>
      <c r="AD219" s="160" t="e">
        <f t="shared" si="55"/>
        <v>#NUM!</v>
      </c>
      <c r="AE219" s="160">
        <f t="shared" ref="AE219:AE282" si="63">IF(Z219=$C$28,MAX(-AB219,-$E$73),0)</f>
        <v>0</v>
      </c>
      <c r="AF219" s="161" t="e">
        <f t="shared" si="58"/>
        <v>#NUM!</v>
      </c>
    </row>
    <row r="220" spans="18:32" x14ac:dyDescent="0.3">
      <c r="R220" s="159">
        <v>194</v>
      </c>
      <c r="S220" s="246">
        <f t="shared" si="61"/>
        <v>194</v>
      </c>
      <c r="T220" s="160">
        <f t="shared" ref="T220:T283" si="64">X219</f>
        <v>0</v>
      </c>
      <c r="U220" s="160">
        <f t="shared" si="59"/>
        <v>0</v>
      </c>
      <c r="V220" s="160">
        <f t="shared" ref="V220:V283" si="65">IF(S220&lt;&gt;"I/O",-PPMT(S$5/12,S220,S$7*12,S$4),0)*IF(S220&gt;=$C$28,0,1)</f>
        <v>0</v>
      </c>
      <c r="W220" s="160">
        <f t="shared" si="62"/>
        <v>0</v>
      </c>
      <c r="X220" s="161">
        <f t="shared" si="57"/>
        <v>0</v>
      </c>
      <c r="Z220" s="159">
        <v>194</v>
      </c>
      <c r="AA220" s="246">
        <f t="shared" si="56"/>
        <v>194</v>
      </c>
      <c r="AB220" s="160" t="e">
        <f t="shared" si="60"/>
        <v>#NUM!</v>
      </c>
      <c r="AC220" s="160" t="e">
        <f t="shared" ref="AC220:AC283" si="66">-IPMT(AA$5/12,AA220,$AA$7*12,AA$4)*IF(AB220=0,0,1)</f>
        <v>#NUM!</v>
      </c>
      <c r="AD220" s="160" t="e">
        <f t="shared" ref="AD220:AD283" si="67">IF(AA220&lt;&gt;"I/O",-PPMT(AA$5/12,AA220,AA$7*12,AA$4),0)*IF(AA220&gt;=$C$28,0,1)</f>
        <v>#NUM!</v>
      </c>
      <c r="AE220" s="160">
        <f t="shared" si="63"/>
        <v>0</v>
      </c>
      <c r="AF220" s="161" t="e">
        <f t="shared" si="58"/>
        <v>#NUM!</v>
      </c>
    </row>
    <row r="221" spans="18:32" x14ac:dyDescent="0.3">
      <c r="R221" s="159">
        <v>195</v>
      </c>
      <c r="S221" s="246">
        <f t="shared" si="61"/>
        <v>195</v>
      </c>
      <c r="T221" s="160">
        <f t="shared" si="64"/>
        <v>0</v>
      </c>
      <c r="U221" s="160">
        <f t="shared" si="59"/>
        <v>0</v>
      </c>
      <c r="V221" s="160">
        <f t="shared" si="65"/>
        <v>0</v>
      </c>
      <c r="W221" s="160">
        <f t="shared" si="62"/>
        <v>0</v>
      </c>
      <c r="X221" s="161">
        <f t="shared" si="57"/>
        <v>0</v>
      </c>
      <c r="Z221" s="159">
        <v>195</v>
      </c>
      <c r="AA221" s="246">
        <f t="shared" ref="AA221:AA284" si="68">IF(AA$10*12&gt;=Z221,"I/O",Z221-(AA$10*12))</f>
        <v>195</v>
      </c>
      <c r="AB221" s="160" t="e">
        <f t="shared" si="60"/>
        <v>#NUM!</v>
      </c>
      <c r="AC221" s="160" t="e">
        <f t="shared" si="66"/>
        <v>#NUM!</v>
      </c>
      <c r="AD221" s="160" t="e">
        <f t="shared" si="67"/>
        <v>#NUM!</v>
      </c>
      <c r="AE221" s="160">
        <f t="shared" si="63"/>
        <v>0</v>
      </c>
      <c r="AF221" s="161" t="e">
        <f t="shared" si="58"/>
        <v>#NUM!</v>
      </c>
    </row>
    <row r="222" spans="18:32" x14ac:dyDescent="0.3">
      <c r="R222" s="159">
        <v>196</v>
      </c>
      <c r="S222" s="246">
        <f t="shared" si="61"/>
        <v>196</v>
      </c>
      <c r="T222" s="160">
        <f t="shared" si="64"/>
        <v>0</v>
      </c>
      <c r="U222" s="160">
        <f t="shared" si="59"/>
        <v>0</v>
      </c>
      <c r="V222" s="160">
        <f t="shared" si="65"/>
        <v>0</v>
      </c>
      <c r="W222" s="160">
        <f t="shared" si="62"/>
        <v>0</v>
      </c>
      <c r="X222" s="161">
        <f t="shared" si="57"/>
        <v>0</v>
      </c>
      <c r="Z222" s="159">
        <v>196</v>
      </c>
      <c r="AA222" s="246">
        <f t="shared" si="68"/>
        <v>196</v>
      </c>
      <c r="AB222" s="160" t="e">
        <f t="shared" si="60"/>
        <v>#NUM!</v>
      </c>
      <c r="AC222" s="160" t="e">
        <f t="shared" si="66"/>
        <v>#NUM!</v>
      </c>
      <c r="AD222" s="160" t="e">
        <f t="shared" si="67"/>
        <v>#NUM!</v>
      </c>
      <c r="AE222" s="160">
        <f t="shared" si="63"/>
        <v>0</v>
      </c>
      <c r="AF222" s="161" t="e">
        <f t="shared" si="58"/>
        <v>#NUM!</v>
      </c>
    </row>
    <row r="223" spans="18:32" x14ac:dyDescent="0.3">
      <c r="R223" s="159">
        <v>197</v>
      </c>
      <c r="S223" s="246">
        <f t="shared" si="61"/>
        <v>197</v>
      </c>
      <c r="T223" s="160">
        <f t="shared" si="64"/>
        <v>0</v>
      </c>
      <c r="U223" s="160">
        <f t="shared" si="59"/>
        <v>0</v>
      </c>
      <c r="V223" s="160">
        <f t="shared" si="65"/>
        <v>0</v>
      </c>
      <c r="W223" s="160">
        <f t="shared" si="62"/>
        <v>0</v>
      </c>
      <c r="X223" s="161">
        <f t="shared" si="57"/>
        <v>0</v>
      </c>
      <c r="Z223" s="159">
        <v>197</v>
      </c>
      <c r="AA223" s="246">
        <f t="shared" si="68"/>
        <v>197</v>
      </c>
      <c r="AB223" s="160" t="e">
        <f t="shared" si="60"/>
        <v>#NUM!</v>
      </c>
      <c r="AC223" s="160" t="e">
        <f t="shared" si="66"/>
        <v>#NUM!</v>
      </c>
      <c r="AD223" s="160" t="e">
        <f t="shared" si="67"/>
        <v>#NUM!</v>
      </c>
      <c r="AE223" s="160">
        <f t="shared" si="63"/>
        <v>0</v>
      </c>
      <c r="AF223" s="161" t="e">
        <f t="shared" si="58"/>
        <v>#NUM!</v>
      </c>
    </row>
    <row r="224" spans="18:32" x14ac:dyDescent="0.3">
      <c r="R224" s="159">
        <v>198</v>
      </c>
      <c r="S224" s="246">
        <f t="shared" si="61"/>
        <v>198</v>
      </c>
      <c r="T224" s="160">
        <f t="shared" si="64"/>
        <v>0</v>
      </c>
      <c r="U224" s="160">
        <f t="shared" si="59"/>
        <v>0</v>
      </c>
      <c r="V224" s="160">
        <f t="shared" si="65"/>
        <v>0</v>
      </c>
      <c r="W224" s="160">
        <f t="shared" si="62"/>
        <v>0</v>
      </c>
      <c r="X224" s="161">
        <f t="shared" si="57"/>
        <v>0</v>
      </c>
      <c r="Z224" s="159">
        <v>198</v>
      </c>
      <c r="AA224" s="246">
        <f t="shared" si="68"/>
        <v>198</v>
      </c>
      <c r="AB224" s="160" t="e">
        <f t="shared" si="60"/>
        <v>#NUM!</v>
      </c>
      <c r="AC224" s="160" t="e">
        <f t="shared" si="66"/>
        <v>#NUM!</v>
      </c>
      <c r="AD224" s="160" t="e">
        <f t="shared" si="67"/>
        <v>#NUM!</v>
      </c>
      <c r="AE224" s="160">
        <f t="shared" si="63"/>
        <v>0</v>
      </c>
      <c r="AF224" s="161" t="e">
        <f t="shared" si="58"/>
        <v>#NUM!</v>
      </c>
    </row>
    <row r="225" spans="18:32" x14ac:dyDescent="0.3">
      <c r="R225" s="159">
        <v>199</v>
      </c>
      <c r="S225" s="246">
        <f t="shared" si="61"/>
        <v>199</v>
      </c>
      <c r="T225" s="160">
        <f t="shared" si="64"/>
        <v>0</v>
      </c>
      <c r="U225" s="160">
        <f t="shared" si="59"/>
        <v>0</v>
      </c>
      <c r="V225" s="160">
        <f t="shared" si="65"/>
        <v>0</v>
      </c>
      <c r="W225" s="160">
        <f t="shared" si="62"/>
        <v>0</v>
      </c>
      <c r="X225" s="161">
        <f t="shared" si="57"/>
        <v>0</v>
      </c>
      <c r="Z225" s="159">
        <v>199</v>
      </c>
      <c r="AA225" s="246">
        <f t="shared" si="68"/>
        <v>199</v>
      </c>
      <c r="AB225" s="160" t="e">
        <f t="shared" si="60"/>
        <v>#NUM!</v>
      </c>
      <c r="AC225" s="160" t="e">
        <f t="shared" si="66"/>
        <v>#NUM!</v>
      </c>
      <c r="AD225" s="160" t="e">
        <f t="shared" si="67"/>
        <v>#NUM!</v>
      </c>
      <c r="AE225" s="160">
        <f t="shared" si="63"/>
        <v>0</v>
      </c>
      <c r="AF225" s="161" t="e">
        <f t="shared" si="58"/>
        <v>#NUM!</v>
      </c>
    </row>
    <row r="226" spans="18:32" x14ac:dyDescent="0.3">
      <c r="R226" s="159">
        <v>200</v>
      </c>
      <c r="S226" s="246">
        <f t="shared" si="61"/>
        <v>200</v>
      </c>
      <c r="T226" s="160">
        <f t="shared" si="64"/>
        <v>0</v>
      </c>
      <c r="U226" s="160">
        <f t="shared" si="59"/>
        <v>0</v>
      </c>
      <c r="V226" s="160">
        <f t="shared" si="65"/>
        <v>0</v>
      </c>
      <c r="W226" s="160">
        <f t="shared" si="62"/>
        <v>0</v>
      </c>
      <c r="X226" s="161">
        <f t="shared" si="57"/>
        <v>0</v>
      </c>
      <c r="Z226" s="159">
        <v>200</v>
      </c>
      <c r="AA226" s="246">
        <f t="shared" si="68"/>
        <v>200</v>
      </c>
      <c r="AB226" s="160" t="e">
        <f t="shared" si="60"/>
        <v>#NUM!</v>
      </c>
      <c r="AC226" s="160" t="e">
        <f t="shared" si="66"/>
        <v>#NUM!</v>
      </c>
      <c r="AD226" s="160" t="e">
        <f t="shared" si="67"/>
        <v>#NUM!</v>
      </c>
      <c r="AE226" s="160">
        <f t="shared" si="63"/>
        <v>0</v>
      </c>
      <c r="AF226" s="161" t="e">
        <f t="shared" si="58"/>
        <v>#NUM!</v>
      </c>
    </row>
    <row r="227" spans="18:32" x14ac:dyDescent="0.3">
      <c r="R227" s="159">
        <v>201</v>
      </c>
      <c r="S227" s="246">
        <f t="shared" si="61"/>
        <v>201</v>
      </c>
      <c r="T227" s="160">
        <f t="shared" si="64"/>
        <v>0</v>
      </c>
      <c r="U227" s="160">
        <f t="shared" si="59"/>
        <v>0</v>
      </c>
      <c r="V227" s="160">
        <f t="shared" si="65"/>
        <v>0</v>
      </c>
      <c r="W227" s="160">
        <f t="shared" si="62"/>
        <v>0</v>
      </c>
      <c r="X227" s="161">
        <f t="shared" si="57"/>
        <v>0</v>
      </c>
      <c r="Z227" s="159">
        <v>201</v>
      </c>
      <c r="AA227" s="246">
        <f t="shared" si="68"/>
        <v>201</v>
      </c>
      <c r="AB227" s="160" t="e">
        <f t="shared" si="60"/>
        <v>#NUM!</v>
      </c>
      <c r="AC227" s="160" t="e">
        <f t="shared" si="66"/>
        <v>#NUM!</v>
      </c>
      <c r="AD227" s="160" t="e">
        <f t="shared" si="67"/>
        <v>#NUM!</v>
      </c>
      <c r="AE227" s="160">
        <f t="shared" si="63"/>
        <v>0</v>
      </c>
      <c r="AF227" s="161" t="e">
        <f t="shared" si="58"/>
        <v>#NUM!</v>
      </c>
    </row>
    <row r="228" spans="18:32" x14ac:dyDescent="0.3">
      <c r="R228" s="159">
        <v>202</v>
      </c>
      <c r="S228" s="246">
        <f t="shared" si="61"/>
        <v>202</v>
      </c>
      <c r="T228" s="160">
        <f t="shared" si="64"/>
        <v>0</v>
      </c>
      <c r="U228" s="160">
        <f t="shared" si="59"/>
        <v>0</v>
      </c>
      <c r="V228" s="160">
        <f t="shared" si="65"/>
        <v>0</v>
      </c>
      <c r="W228" s="160">
        <f t="shared" si="62"/>
        <v>0</v>
      </c>
      <c r="X228" s="161">
        <f t="shared" si="57"/>
        <v>0</v>
      </c>
      <c r="Z228" s="159">
        <v>202</v>
      </c>
      <c r="AA228" s="246">
        <f t="shared" si="68"/>
        <v>202</v>
      </c>
      <c r="AB228" s="160" t="e">
        <f t="shared" si="60"/>
        <v>#NUM!</v>
      </c>
      <c r="AC228" s="160" t="e">
        <f t="shared" si="66"/>
        <v>#NUM!</v>
      </c>
      <c r="AD228" s="160" t="e">
        <f t="shared" si="67"/>
        <v>#NUM!</v>
      </c>
      <c r="AE228" s="160">
        <f t="shared" si="63"/>
        <v>0</v>
      </c>
      <c r="AF228" s="161" t="e">
        <f t="shared" si="58"/>
        <v>#NUM!</v>
      </c>
    </row>
    <row r="229" spans="18:32" x14ac:dyDescent="0.3">
      <c r="R229" s="159">
        <v>203</v>
      </c>
      <c r="S229" s="246">
        <f t="shared" si="61"/>
        <v>203</v>
      </c>
      <c r="T229" s="160">
        <f t="shared" si="64"/>
        <v>0</v>
      </c>
      <c r="U229" s="160">
        <f t="shared" si="59"/>
        <v>0</v>
      </c>
      <c r="V229" s="160">
        <f t="shared" si="65"/>
        <v>0</v>
      </c>
      <c r="W229" s="160">
        <f t="shared" si="62"/>
        <v>0</v>
      </c>
      <c r="X229" s="161">
        <f t="shared" si="57"/>
        <v>0</v>
      </c>
      <c r="Z229" s="159">
        <v>203</v>
      </c>
      <c r="AA229" s="246">
        <f t="shared" si="68"/>
        <v>203</v>
      </c>
      <c r="AB229" s="160" t="e">
        <f t="shared" si="60"/>
        <v>#NUM!</v>
      </c>
      <c r="AC229" s="160" t="e">
        <f t="shared" si="66"/>
        <v>#NUM!</v>
      </c>
      <c r="AD229" s="160" t="e">
        <f t="shared" si="67"/>
        <v>#NUM!</v>
      </c>
      <c r="AE229" s="160">
        <f t="shared" si="63"/>
        <v>0</v>
      </c>
      <c r="AF229" s="161" t="e">
        <f t="shared" si="58"/>
        <v>#NUM!</v>
      </c>
    </row>
    <row r="230" spans="18:32" x14ac:dyDescent="0.3">
      <c r="R230" s="159">
        <v>204</v>
      </c>
      <c r="S230" s="246">
        <f t="shared" si="61"/>
        <v>204</v>
      </c>
      <c r="T230" s="160">
        <f t="shared" si="64"/>
        <v>0</v>
      </c>
      <c r="U230" s="160">
        <f t="shared" si="59"/>
        <v>0</v>
      </c>
      <c r="V230" s="160">
        <f t="shared" si="65"/>
        <v>0</v>
      </c>
      <c r="W230" s="160">
        <f t="shared" si="62"/>
        <v>0</v>
      </c>
      <c r="X230" s="161">
        <f t="shared" si="57"/>
        <v>0</v>
      </c>
      <c r="Z230" s="159">
        <v>204</v>
      </c>
      <c r="AA230" s="246">
        <f t="shared" si="68"/>
        <v>204</v>
      </c>
      <c r="AB230" s="160" t="e">
        <f t="shared" si="60"/>
        <v>#NUM!</v>
      </c>
      <c r="AC230" s="160" t="e">
        <f t="shared" si="66"/>
        <v>#NUM!</v>
      </c>
      <c r="AD230" s="160" t="e">
        <f t="shared" si="67"/>
        <v>#NUM!</v>
      </c>
      <c r="AE230" s="160">
        <f t="shared" si="63"/>
        <v>0</v>
      </c>
      <c r="AF230" s="161" t="e">
        <f t="shared" si="58"/>
        <v>#NUM!</v>
      </c>
    </row>
    <row r="231" spans="18:32" x14ac:dyDescent="0.3">
      <c r="R231" s="288">
        <v>205</v>
      </c>
      <c r="S231" s="289">
        <f t="shared" si="61"/>
        <v>205</v>
      </c>
      <c r="T231" s="290">
        <f t="shared" si="64"/>
        <v>0</v>
      </c>
      <c r="U231" s="290">
        <f t="shared" si="59"/>
        <v>0</v>
      </c>
      <c r="V231" s="290">
        <f t="shared" si="65"/>
        <v>0</v>
      </c>
      <c r="W231" s="290">
        <f t="shared" si="62"/>
        <v>0</v>
      </c>
      <c r="X231" s="291">
        <f t="shared" si="57"/>
        <v>0</v>
      </c>
      <c r="Z231" s="288">
        <v>205</v>
      </c>
      <c r="AA231" s="289">
        <f t="shared" si="68"/>
        <v>205</v>
      </c>
      <c r="AB231" s="290" t="e">
        <f t="shared" si="60"/>
        <v>#NUM!</v>
      </c>
      <c r="AC231" s="290" t="e">
        <f t="shared" si="66"/>
        <v>#NUM!</v>
      </c>
      <c r="AD231" s="290" t="e">
        <f t="shared" si="67"/>
        <v>#NUM!</v>
      </c>
      <c r="AE231" s="290">
        <f t="shared" si="63"/>
        <v>0</v>
      </c>
      <c r="AF231" s="291" t="e">
        <f t="shared" si="58"/>
        <v>#NUM!</v>
      </c>
    </row>
    <row r="232" spans="18:32" x14ac:dyDescent="0.3">
      <c r="R232" s="296">
        <v>206</v>
      </c>
      <c r="S232" s="297">
        <f t="shared" si="61"/>
        <v>206</v>
      </c>
      <c r="T232" s="298">
        <f t="shared" si="64"/>
        <v>0</v>
      </c>
      <c r="U232" s="298">
        <f t="shared" si="59"/>
        <v>0</v>
      </c>
      <c r="V232" s="298">
        <f t="shared" si="65"/>
        <v>0</v>
      </c>
      <c r="W232" s="298">
        <f t="shared" si="62"/>
        <v>0</v>
      </c>
      <c r="X232" s="299">
        <f t="shared" si="57"/>
        <v>0</v>
      </c>
      <c r="Z232" s="296">
        <v>206</v>
      </c>
      <c r="AA232" s="297">
        <f t="shared" si="68"/>
        <v>206</v>
      </c>
      <c r="AB232" s="298" t="e">
        <f t="shared" si="60"/>
        <v>#NUM!</v>
      </c>
      <c r="AC232" s="298" t="e">
        <f t="shared" si="66"/>
        <v>#NUM!</v>
      </c>
      <c r="AD232" s="298" t="e">
        <f t="shared" si="67"/>
        <v>#NUM!</v>
      </c>
      <c r="AE232" s="298">
        <f t="shared" si="63"/>
        <v>0</v>
      </c>
      <c r="AF232" s="299" t="e">
        <f t="shared" si="58"/>
        <v>#NUM!</v>
      </c>
    </row>
    <row r="233" spans="18:32" x14ac:dyDescent="0.3">
      <c r="R233" s="296">
        <v>207</v>
      </c>
      <c r="S233" s="297">
        <f t="shared" si="61"/>
        <v>207</v>
      </c>
      <c r="T233" s="298">
        <f t="shared" si="64"/>
        <v>0</v>
      </c>
      <c r="U233" s="298">
        <f t="shared" si="59"/>
        <v>0</v>
      </c>
      <c r="V233" s="298">
        <f t="shared" si="65"/>
        <v>0</v>
      </c>
      <c r="W233" s="298">
        <f t="shared" si="62"/>
        <v>0</v>
      </c>
      <c r="X233" s="299">
        <f t="shared" ref="X233:X296" si="69">T233-V233+W233</f>
        <v>0</v>
      </c>
      <c r="Z233" s="296">
        <v>207</v>
      </c>
      <c r="AA233" s="297">
        <f t="shared" si="68"/>
        <v>207</v>
      </c>
      <c r="AB233" s="298" t="e">
        <f t="shared" si="60"/>
        <v>#NUM!</v>
      </c>
      <c r="AC233" s="298" t="e">
        <f t="shared" si="66"/>
        <v>#NUM!</v>
      </c>
      <c r="AD233" s="298" t="e">
        <f t="shared" si="67"/>
        <v>#NUM!</v>
      </c>
      <c r="AE233" s="298">
        <f t="shared" si="63"/>
        <v>0</v>
      </c>
      <c r="AF233" s="299" t="e">
        <f t="shared" ref="AF233:AF296" si="70">AB233-AD233+AE233</f>
        <v>#NUM!</v>
      </c>
    </row>
    <row r="234" spans="18:32" x14ac:dyDescent="0.3">
      <c r="R234" s="296">
        <v>208</v>
      </c>
      <c r="S234" s="297">
        <f t="shared" si="61"/>
        <v>208</v>
      </c>
      <c r="T234" s="298">
        <f t="shared" si="64"/>
        <v>0</v>
      </c>
      <c r="U234" s="298">
        <f t="shared" ref="U234:U297" si="71">-IPMT(S$5/12,S234,$S$7*12,S$4)*IF(T234=0,0,1)</f>
        <v>0</v>
      </c>
      <c r="V234" s="298">
        <f t="shared" si="65"/>
        <v>0</v>
      </c>
      <c r="W234" s="298">
        <f t="shared" si="62"/>
        <v>0</v>
      </c>
      <c r="X234" s="299">
        <f t="shared" si="69"/>
        <v>0</v>
      </c>
      <c r="Z234" s="296">
        <v>208</v>
      </c>
      <c r="AA234" s="297">
        <f t="shared" si="68"/>
        <v>208</v>
      </c>
      <c r="AB234" s="298" t="e">
        <f t="shared" si="60"/>
        <v>#NUM!</v>
      </c>
      <c r="AC234" s="298" t="e">
        <f t="shared" si="66"/>
        <v>#NUM!</v>
      </c>
      <c r="AD234" s="298" t="e">
        <f t="shared" si="67"/>
        <v>#NUM!</v>
      </c>
      <c r="AE234" s="298">
        <f t="shared" si="63"/>
        <v>0</v>
      </c>
      <c r="AF234" s="299" t="e">
        <f t="shared" si="70"/>
        <v>#NUM!</v>
      </c>
    </row>
    <row r="235" spans="18:32" x14ac:dyDescent="0.3">
      <c r="R235" s="296">
        <v>209</v>
      </c>
      <c r="S235" s="297">
        <f t="shared" si="61"/>
        <v>209</v>
      </c>
      <c r="T235" s="298">
        <f t="shared" si="64"/>
        <v>0</v>
      </c>
      <c r="U235" s="298">
        <f t="shared" si="71"/>
        <v>0</v>
      </c>
      <c r="V235" s="298">
        <f t="shared" si="65"/>
        <v>0</v>
      </c>
      <c r="W235" s="298">
        <f t="shared" si="62"/>
        <v>0</v>
      </c>
      <c r="X235" s="299">
        <f t="shared" si="69"/>
        <v>0</v>
      </c>
      <c r="Z235" s="296">
        <v>209</v>
      </c>
      <c r="AA235" s="297">
        <f t="shared" si="68"/>
        <v>209</v>
      </c>
      <c r="AB235" s="298" t="e">
        <f t="shared" si="60"/>
        <v>#NUM!</v>
      </c>
      <c r="AC235" s="298" t="e">
        <f t="shared" si="66"/>
        <v>#NUM!</v>
      </c>
      <c r="AD235" s="298" t="e">
        <f t="shared" si="67"/>
        <v>#NUM!</v>
      </c>
      <c r="AE235" s="298">
        <f t="shared" si="63"/>
        <v>0</v>
      </c>
      <c r="AF235" s="299" t="e">
        <f t="shared" si="70"/>
        <v>#NUM!</v>
      </c>
    </row>
    <row r="236" spans="18:32" x14ac:dyDescent="0.3">
      <c r="R236" s="296">
        <v>210</v>
      </c>
      <c r="S236" s="297">
        <f t="shared" si="61"/>
        <v>210</v>
      </c>
      <c r="T236" s="298">
        <f t="shared" si="64"/>
        <v>0</v>
      </c>
      <c r="U236" s="298">
        <f t="shared" si="71"/>
        <v>0</v>
      </c>
      <c r="V236" s="298">
        <f t="shared" si="65"/>
        <v>0</v>
      </c>
      <c r="W236" s="298">
        <f t="shared" si="62"/>
        <v>0</v>
      </c>
      <c r="X236" s="299">
        <f t="shared" si="69"/>
        <v>0</v>
      </c>
      <c r="Z236" s="296">
        <v>210</v>
      </c>
      <c r="AA236" s="297">
        <f t="shared" si="68"/>
        <v>210</v>
      </c>
      <c r="AB236" s="298" t="e">
        <f t="shared" si="60"/>
        <v>#NUM!</v>
      </c>
      <c r="AC236" s="298" t="e">
        <f t="shared" si="66"/>
        <v>#NUM!</v>
      </c>
      <c r="AD236" s="298" t="e">
        <f t="shared" si="67"/>
        <v>#NUM!</v>
      </c>
      <c r="AE236" s="298">
        <f t="shared" si="63"/>
        <v>0</v>
      </c>
      <c r="AF236" s="299" t="e">
        <f t="shared" si="70"/>
        <v>#NUM!</v>
      </c>
    </row>
    <row r="237" spans="18:32" x14ac:dyDescent="0.3">
      <c r="R237" s="296">
        <v>211</v>
      </c>
      <c r="S237" s="297">
        <f t="shared" si="61"/>
        <v>211</v>
      </c>
      <c r="T237" s="298">
        <f t="shared" si="64"/>
        <v>0</v>
      </c>
      <c r="U237" s="298">
        <f t="shared" si="71"/>
        <v>0</v>
      </c>
      <c r="V237" s="298">
        <f t="shared" si="65"/>
        <v>0</v>
      </c>
      <c r="W237" s="298">
        <f t="shared" si="62"/>
        <v>0</v>
      </c>
      <c r="X237" s="299">
        <f t="shared" si="69"/>
        <v>0</v>
      </c>
      <c r="Z237" s="296">
        <v>211</v>
      </c>
      <c r="AA237" s="297">
        <f t="shared" si="68"/>
        <v>211</v>
      </c>
      <c r="AB237" s="298" t="e">
        <f t="shared" si="60"/>
        <v>#NUM!</v>
      </c>
      <c r="AC237" s="298" t="e">
        <f t="shared" si="66"/>
        <v>#NUM!</v>
      </c>
      <c r="AD237" s="298" t="e">
        <f t="shared" si="67"/>
        <v>#NUM!</v>
      </c>
      <c r="AE237" s="298">
        <f t="shared" si="63"/>
        <v>0</v>
      </c>
      <c r="AF237" s="299" t="e">
        <f t="shared" si="70"/>
        <v>#NUM!</v>
      </c>
    </row>
    <row r="238" spans="18:32" x14ac:dyDescent="0.3">
      <c r="R238" s="296">
        <v>212</v>
      </c>
      <c r="S238" s="297">
        <f t="shared" si="61"/>
        <v>212</v>
      </c>
      <c r="T238" s="298">
        <f t="shared" si="64"/>
        <v>0</v>
      </c>
      <c r="U238" s="298">
        <f t="shared" si="71"/>
        <v>0</v>
      </c>
      <c r="V238" s="298">
        <f t="shared" si="65"/>
        <v>0</v>
      </c>
      <c r="W238" s="298">
        <f t="shared" si="62"/>
        <v>0</v>
      </c>
      <c r="X238" s="299">
        <f t="shared" si="69"/>
        <v>0</v>
      </c>
      <c r="Z238" s="296">
        <v>212</v>
      </c>
      <c r="AA238" s="297">
        <f t="shared" si="68"/>
        <v>212</v>
      </c>
      <c r="AB238" s="298" t="e">
        <f t="shared" si="60"/>
        <v>#NUM!</v>
      </c>
      <c r="AC238" s="298" t="e">
        <f t="shared" si="66"/>
        <v>#NUM!</v>
      </c>
      <c r="AD238" s="298" t="e">
        <f t="shared" si="67"/>
        <v>#NUM!</v>
      </c>
      <c r="AE238" s="298">
        <f t="shared" si="63"/>
        <v>0</v>
      </c>
      <c r="AF238" s="299" t="e">
        <f t="shared" si="70"/>
        <v>#NUM!</v>
      </c>
    </row>
    <row r="239" spans="18:32" x14ac:dyDescent="0.3">
      <c r="R239" s="296">
        <v>213</v>
      </c>
      <c r="S239" s="297">
        <f t="shared" si="61"/>
        <v>213</v>
      </c>
      <c r="T239" s="298">
        <f t="shared" si="64"/>
        <v>0</v>
      </c>
      <c r="U239" s="298">
        <f t="shared" si="71"/>
        <v>0</v>
      </c>
      <c r="V239" s="298">
        <f t="shared" si="65"/>
        <v>0</v>
      </c>
      <c r="W239" s="298">
        <f t="shared" si="62"/>
        <v>0</v>
      </c>
      <c r="X239" s="299">
        <f t="shared" si="69"/>
        <v>0</v>
      </c>
      <c r="Z239" s="296">
        <v>213</v>
      </c>
      <c r="AA239" s="297">
        <f t="shared" si="68"/>
        <v>213</v>
      </c>
      <c r="AB239" s="298" t="e">
        <f t="shared" si="60"/>
        <v>#NUM!</v>
      </c>
      <c r="AC239" s="298" t="e">
        <f t="shared" si="66"/>
        <v>#NUM!</v>
      </c>
      <c r="AD239" s="298" t="e">
        <f t="shared" si="67"/>
        <v>#NUM!</v>
      </c>
      <c r="AE239" s="298">
        <f t="shared" si="63"/>
        <v>0</v>
      </c>
      <c r="AF239" s="299" t="e">
        <f t="shared" si="70"/>
        <v>#NUM!</v>
      </c>
    </row>
    <row r="240" spans="18:32" x14ac:dyDescent="0.3">
      <c r="R240" s="296">
        <v>214</v>
      </c>
      <c r="S240" s="297">
        <f t="shared" si="61"/>
        <v>214</v>
      </c>
      <c r="T240" s="298">
        <f t="shared" si="64"/>
        <v>0</v>
      </c>
      <c r="U240" s="298">
        <f t="shared" si="71"/>
        <v>0</v>
      </c>
      <c r="V240" s="298">
        <f t="shared" si="65"/>
        <v>0</v>
      </c>
      <c r="W240" s="298">
        <f t="shared" si="62"/>
        <v>0</v>
      </c>
      <c r="X240" s="299">
        <f t="shared" si="69"/>
        <v>0</v>
      </c>
      <c r="Z240" s="296">
        <v>214</v>
      </c>
      <c r="AA240" s="297">
        <f t="shared" si="68"/>
        <v>214</v>
      </c>
      <c r="AB240" s="298" t="e">
        <f t="shared" si="60"/>
        <v>#NUM!</v>
      </c>
      <c r="AC240" s="298" t="e">
        <f t="shared" si="66"/>
        <v>#NUM!</v>
      </c>
      <c r="AD240" s="298" t="e">
        <f t="shared" si="67"/>
        <v>#NUM!</v>
      </c>
      <c r="AE240" s="298">
        <f t="shared" si="63"/>
        <v>0</v>
      </c>
      <c r="AF240" s="299" t="e">
        <f t="shared" si="70"/>
        <v>#NUM!</v>
      </c>
    </row>
    <row r="241" spans="18:32" x14ac:dyDescent="0.3">
      <c r="R241" s="296">
        <v>215</v>
      </c>
      <c r="S241" s="297">
        <f t="shared" si="61"/>
        <v>215</v>
      </c>
      <c r="T241" s="298">
        <f t="shared" si="64"/>
        <v>0</v>
      </c>
      <c r="U241" s="298">
        <f t="shared" si="71"/>
        <v>0</v>
      </c>
      <c r="V241" s="298">
        <f t="shared" si="65"/>
        <v>0</v>
      </c>
      <c r="W241" s="298">
        <f t="shared" si="62"/>
        <v>0</v>
      </c>
      <c r="X241" s="299">
        <f t="shared" si="69"/>
        <v>0</v>
      </c>
      <c r="Z241" s="296">
        <v>215</v>
      </c>
      <c r="AA241" s="297">
        <f t="shared" si="68"/>
        <v>215</v>
      </c>
      <c r="AB241" s="298" t="e">
        <f t="shared" si="60"/>
        <v>#NUM!</v>
      </c>
      <c r="AC241" s="298" t="e">
        <f t="shared" si="66"/>
        <v>#NUM!</v>
      </c>
      <c r="AD241" s="298" t="e">
        <f t="shared" si="67"/>
        <v>#NUM!</v>
      </c>
      <c r="AE241" s="298">
        <f t="shared" si="63"/>
        <v>0</v>
      </c>
      <c r="AF241" s="299" t="e">
        <f t="shared" si="70"/>
        <v>#NUM!</v>
      </c>
    </row>
    <row r="242" spans="18:32" x14ac:dyDescent="0.3">
      <c r="R242" s="326">
        <v>216</v>
      </c>
      <c r="S242" s="327">
        <f t="shared" si="61"/>
        <v>216</v>
      </c>
      <c r="T242" s="328">
        <f t="shared" si="64"/>
        <v>0</v>
      </c>
      <c r="U242" s="328">
        <f t="shared" si="71"/>
        <v>0</v>
      </c>
      <c r="V242" s="328">
        <f t="shared" si="65"/>
        <v>0</v>
      </c>
      <c r="W242" s="328">
        <f t="shared" si="62"/>
        <v>0</v>
      </c>
      <c r="X242" s="329">
        <f t="shared" si="69"/>
        <v>0</v>
      </c>
      <c r="Z242" s="326">
        <v>216</v>
      </c>
      <c r="AA242" s="327">
        <f t="shared" si="68"/>
        <v>216</v>
      </c>
      <c r="AB242" s="328" t="e">
        <f t="shared" si="60"/>
        <v>#NUM!</v>
      </c>
      <c r="AC242" s="328" t="e">
        <f t="shared" si="66"/>
        <v>#NUM!</v>
      </c>
      <c r="AD242" s="328" t="e">
        <f t="shared" si="67"/>
        <v>#NUM!</v>
      </c>
      <c r="AE242" s="328">
        <f t="shared" si="63"/>
        <v>0</v>
      </c>
      <c r="AF242" s="329" t="e">
        <f t="shared" si="70"/>
        <v>#NUM!</v>
      </c>
    </row>
    <row r="243" spans="18:32" x14ac:dyDescent="0.3">
      <c r="R243" s="159">
        <v>217</v>
      </c>
      <c r="S243" s="246">
        <f t="shared" si="61"/>
        <v>217</v>
      </c>
      <c r="T243" s="160">
        <f t="shared" si="64"/>
        <v>0</v>
      </c>
      <c r="U243" s="160">
        <f t="shared" si="71"/>
        <v>0</v>
      </c>
      <c r="V243" s="160">
        <f t="shared" si="65"/>
        <v>0</v>
      </c>
      <c r="W243" s="160">
        <f t="shared" si="62"/>
        <v>0</v>
      </c>
      <c r="X243" s="161">
        <f t="shared" si="69"/>
        <v>0</v>
      </c>
      <c r="Z243" s="159">
        <v>217</v>
      </c>
      <c r="AA243" s="246">
        <f t="shared" si="68"/>
        <v>217</v>
      </c>
      <c r="AB243" s="160" t="e">
        <f t="shared" si="60"/>
        <v>#NUM!</v>
      </c>
      <c r="AC243" s="160" t="e">
        <f t="shared" si="66"/>
        <v>#NUM!</v>
      </c>
      <c r="AD243" s="160" t="e">
        <f t="shared" si="67"/>
        <v>#NUM!</v>
      </c>
      <c r="AE243" s="160">
        <f t="shared" si="63"/>
        <v>0</v>
      </c>
      <c r="AF243" s="161" t="e">
        <f t="shared" si="70"/>
        <v>#NUM!</v>
      </c>
    </row>
    <row r="244" spans="18:32" x14ac:dyDescent="0.3">
      <c r="R244" s="159">
        <v>218</v>
      </c>
      <c r="S244" s="246">
        <f t="shared" si="61"/>
        <v>218</v>
      </c>
      <c r="T244" s="160">
        <f t="shared" si="64"/>
        <v>0</v>
      </c>
      <c r="U244" s="160">
        <f t="shared" si="71"/>
        <v>0</v>
      </c>
      <c r="V244" s="160">
        <f t="shared" si="65"/>
        <v>0</v>
      </c>
      <c r="W244" s="160">
        <f t="shared" si="62"/>
        <v>0</v>
      </c>
      <c r="X244" s="161">
        <f t="shared" si="69"/>
        <v>0</v>
      </c>
      <c r="Z244" s="159">
        <v>218</v>
      </c>
      <c r="AA244" s="246">
        <f t="shared" si="68"/>
        <v>218</v>
      </c>
      <c r="AB244" s="160" t="e">
        <f t="shared" si="60"/>
        <v>#NUM!</v>
      </c>
      <c r="AC244" s="160" t="e">
        <f t="shared" si="66"/>
        <v>#NUM!</v>
      </c>
      <c r="AD244" s="160" t="e">
        <f t="shared" si="67"/>
        <v>#NUM!</v>
      </c>
      <c r="AE244" s="160">
        <f t="shared" si="63"/>
        <v>0</v>
      </c>
      <c r="AF244" s="161" t="e">
        <f t="shared" si="70"/>
        <v>#NUM!</v>
      </c>
    </row>
    <row r="245" spans="18:32" x14ac:dyDescent="0.3">
      <c r="R245" s="159">
        <v>219</v>
      </c>
      <c r="S245" s="246">
        <f t="shared" si="61"/>
        <v>219</v>
      </c>
      <c r="T245" s="160">
        <f t="shared" si="64"/>
        <v>0</v>
      </c>
      <c r="U245" s="160">
        <f t="shared" si="71"/>
        <v>0</v>
      </c>
      <c r="V245" s="160">
        <f t="shared" si="65"/>
        <v>0</v>
      </c>
      <c r="W245" s="160">
        <f t="shared" si="62"/>
        <v>0</v>
      </c>
      <c r="X245" s="161">
        <f t="shared" si="69"/>
        <v>0</v>
      </c>
      <c r="Z245" s="159">
        <v>219</v>
      </c>
      <c r="AA245" s="246">
        <f t="shared" si="68"/>
        <v>219</v>
      </c>
      <c r="AB245" s="160" t="e">
        <f t="shared" si="60"/>
        <v>#NUM!</v>
      </c>
      <c r="AC245" s="160" t="e">
        <f t="shared" si="66"/>
        <v>#NUM!</v>
      </c>
      <c r="AD245" s="160" t="e">
        <f t="shared" si="67"/>
        <v>#NUM!</v>
      </c>
      <c r="AE245" s="160">
        <f t="shared" si="63"/>
        <v>0</v>
      </c>
      <c r="AF245" s="161" t="e">
        <f t="shared" si="70"/>
        <v>#NUM!</v>
      </c>
    </row>
    <row r="246" spans="18:32" x14ac:dyDescent="0.3">
      <c r="R246" s="159">
        <v>220</v>
      </c>
      <c r="S246" s="246">
        <f t="shared" si="61"/>
        <v>220</v>
      </c>
      <c r="T246" s="160">
        <f t="shared" si="64"/>
        <v>0</v>
      </c>
      <c r="U246" s="160">
        <f t="shared" si="71"/>
        <v>0</v>
      </c>
      <c r="V246" s="160">
        <f t="shared" si="65"/>
        <v>0</v>
      </c>
      <c r="W246" s="160">
        <f t="shared" si="62"/>
        <v>0</v>
      </c>
      <c r="X246" s="161">
        <f t="shared" si="69"/>
        <v>0</v>
      </c>
      <c r="Z246" s="159">
        <v>220</v>
      </c>
      <c r="AA246" s="246">
        <f t="shared" si="68"/>
        <v>220</v>
      </c>
      <c r="AB246" s="160" t="e">
        <f t="shared" si="60"/>
        <v>#NUM!</v>
      </c>
      <c r="AC246" s="160" t="e">
        <f t="shared" si="66"/>
        <v>#NUM!</v>
      </c>
      <c r="AD246" s="160" t="e">
        <f t="shared" si="67"/>
        <v>#NUM!</v>
      </c>
      <c r="AE246" s="160">
        <f t="shared" si="63"/>
        <v>0</v>
      </c>
      <c r="AF246" s="161" t="e">
        <f t="shared" si="70"/>
        <v>#NUM!</v>
      </c>
    </row>
    <row r="247" spans="18:32" x14ac:dyDescent="0.3">
      <c r="R247" s="159">
        <v>221</v>
      </c>
      <c r="S247" s="246">
        <f t="shared" si="61"/>
        <v>221</v>
      </c>
      <c r="T247" s="160">
        <f t="shared" si="64"/>
        <v>0</v>
      </c>
      <c r="U247" s="160">
        <f t="shared" si="71"/>
        <v>0</v>
      </c>
      <c r="V247" s="160">
        <f t="shared" si="65"/>
        <v>0</v>
      </c>
      <c r="W247" s="160">
        <f t="shared" si="62"/>
        <v>0</v>
      </c>
      <c r="X247" s="161">
        <f t="shared" si="69"/>
        <v>0</v>
      </c>
      <c r="Z247" s="159">
        <v>221</v>
      </c>
      <c r="AA247" s="246">
        <f t="shared" si="68"/>
        <v>221</v>
      </c>
      <c r="AB247" s="160" t="e">
        <f t="shared" si="60"/>
        <v>#NUM!</v>
      </c>
      <c r="AC247" s="160" t="e">
        <f t="shared" si="66"/>
        <v>#NUM!</v>
      </c>
      <c r="AD247" s="160" t="e">
        <f t="shared" si="67"/>
        <v>#NUM!</v>
      </c>
      <c r="AE247" s="160">
        <f t="shared" si="63"/>
        <v>0</v>
      </c>
      <c r="AF247" s="161" t="e">
        <f t="shared" si="70"/>
        <v>#NUM!</v>
      </c>
    </row>
    <row r="248" spans="18:32" x14ac:dyDescent="0.3">
      <c r="R248" s="159">
        <v>222</v>
      </c>
      <c r="S248" s="246">
        <f t="shared" si="61"/>
        <v>222</v>
      </c>
      <c r="T248" s="160">
        <f t="shared" si="64"/>
        <v>0</v>
      </c>
      <c r="U248" s="160">
        <f t="shared" si="71"/>
        <v>0</v>
      </c>
      <c r="V248" s="160">
        <f t="shared" si="65"/>
        <v>0</v>
      </c>
      <c r="W248" s="160">
        <f t="shared" si="62"/>
        <v>0</v>
      </c>
      <c r="X248" s="161">
        <f t="shared" si="69"/>
        <v>0</v>
      </c>
      <c r="Z248" s="159">
        <v>222</v>
      </c>
      <c r="AA248" s="246">
        <f t="shared" si="68"/>
        <v>222</v>
      </c>
      <c r="AB248" s="160" t="e">
        <f t="shared" si="60"/>
        <v>#NUM!</v>
      </c>
      <c r="AC248" s="160" t="e">
        <f t="shared" si="66"/>
        <v>#NUM!</v>
      </c>
      <c r="AD248" s="160" t="e">
        <f t="shared" si="67"/>
        <v>#NUM!</v>
      </c>
      <c r="AE248" s="160">
        <f t="shared" si="63"/>
        <v>0</v>
      </c>
      <c r="AF248" s="161" t="e">
        <f t="shared" si="70"/>
        <v>#NUM!</v>
      </c>
    </row>
    <row r="249" spans="18:32" x14ac:dyDescent="0.3">
      <c r="R249" s="159">
        <v>223</v>
      </c>
      <c r="S249" s="246">
        <f t="shared" si="61"/>
        <v>223</v>
      </c>
      <c r="T249" s="160">
        <f t="shared" si="64"/>
        <v>0</v>
      </c>
      <c r="U249" s="160">
        <f t="shared" si="71"/>
        <v>0</v>
      </c>
      <c r="V249" s="160">
        <f t="shared" si="65"/>
        <v>0</v>
      </c>
      <c r="W249" s="160">
        <f t="shared" si="62"/>
        <v>0</v>
      </c>
      <c r="X249" s="161">
        <f t="shared" si="69"/>
        <v>0</v>
      </c>
      <c r="Z249" s="159">
        <v>223</v>
      </c>
      <c r="AA249" s="246">
        <f t="shared" si="68"/>
        <v>223</v>
      </c>
      <c r="AB249" s="160" t="e">
        <f t="shared" si="60"/>
        <v>#NUM!</v>
      </c>
      <c r="AC249" s="160" t="e">
        <f t="shared" si="66"/>
        <v>#NUM!</v>
      </c>
      <c r="AD249" s="160" t="e">
        <f t="shared" si="67"/>
        <v>#NUM!</v>
      </c>
      <c r="AE249" s="160">
        <f t="shared" si="63"/>
        <v>0</v>
      </c>
      <c r="AF249" s="161" t="e">
        <f t="shared" si="70"/>
        <v>#NUM!</v>
      </c>
    </row>
    <row r="250" spans="18:32" x14ac:dyDescent="0.3">
      <c r="R250" s="159">
        <v>224</v>
      </c>
      <c r="S250" s="246">
        <f t="shared" si="61"/>
        <v>224</v>
      </c>
      <c r="T250" s="160">
        <f t="shared" si="64"/>
        <v>0</v>
      </c>
      <c r="U250" s="160">
        <f t="shared" si="71"/>
        <v>0</v>
      </c>
      <c r="V250" s="160">
        <f t="shared" si="65"/>
        <v>0</v>
      </c>
      <c r="W250" s="160">
        <f t="shared" si="62"/>
        <v>0</v>
      </c>
      <c r="X250" s="161">
        <f t="shared" si="69"/>
        <v>0</v>
      </c>
      <c r="Z250" s="159">
        <v>224</v>
      </c>
      <c r="AA250" s="246">
        <f t="shared" si="68"/>
        <v>224</v>
      </c>
      <c r="AB250" s="160" t="e">
        <f t="shared" si="60"/>
        <v>#NUM!</v>
      </c>
      <c r="AC250" s="160" t="e">
        <f t="shared" si="66"/>
        <v>#NUM!</v>
      </c>
      <c r="AD250" s="160" t="e">
        <f t="shared" si="67"/>
        <v>#NUM!</v>
      </c>
      <c r="AE250" s="160">
        <f t="shared" si="63"/>
        <v>0</v>
      </c>
      <c r="AF250" s="161" t="e">
        <f t="shared" si="70"/>
        <v>#NUM!</v>
      </c>
    </row>
    <row r="251" spans="18:32" x14ac:dyDescent="0.3">
      <c r="R251" s="159">
        <v>225</v>
      </c>
      <c r="S251" s="246">
        <f t="shared" si="61"/>
        <v>225</v>
      </c>
      <c r="T251" s="160">
        <f t="shared" si="64"/>
        <v>0</v>
      </c>
      <c r="U251" s="160">
        <f t="shared" si="71"/>
        <v>0</v>
      </c>
      <c r="V251" s="160">
        <f t="shared" si="65"/>
        <v>0</v>
      </c>
      <c r="W251" s="160">
        <f t="shared" si="62"/>
        <v>0</v>
      </c>
      <c r="X251" s="161">
        <f t="shared" si="69"/>
        <v>0</v>
      </c>
      <c r="Z251" s="159">
        <v>225</v>
      </c>
      <c r="AA251" s="246">
        <f t="shared" si="68"/>
        <v>225</v>
      </c>
      <c r="AB251" s="160" t="e">
        <f t="shared" si="60"/>
        <v>#NUM!</v>
      </c>
      <c r="AC251" s="160" t="e">
        <f t="shared" si="66"/>
        <v>#NUM!</v>
      </c>
      <c r="AD251" s="160" t="e">
        <f t="shared" si="67"/>
        <v>#NUM!</v>
      </c>
      <c r="AE251" s="160">
        <f t="shared" si="63"/>
        <v>0</v>
      </c>
      <c r="AF251" s="161" t="e">
        <f t="shared" si="70"/>
        <v>#NUM!</v>
      </c>
    </row>
    <row r="252" spans="18:32" x14ac:dyDescent="0.3">
      <c r="R252" s="159">
        <v>226</v>
      </c>
      <c r="S252" s="246">
        <f t="shared" si="61"/>
        <v>226</v>
      </c>
      <c r="T252" s="160">
        <f t="shared" si="64"/>
        <v>0</v>
      </c>
      <c r="U252" s="160">
        <f t="shared" si="71"/>
        <v>0</v>
      </c>
      <c r="V252" s="160">
        <f t="shared" si="65"/>
        <v>0</v>
      </c>
      <c r="W252" s="160">
        <f t="shared" si="62"/>
        <v>0</v>
      </c>
      <c r="X252" s="161">
        <f t="shared" si="69"/>
        <v>0</v>
      </c>
      <c r="Z252" s="159">
        <v>226</v>
      </c>
      <c r="AA252" s="246">
        <f t="shared" si="68"/>
        <v>226</v>
      </c>
      <c r="AB252" s="160" t="e">
        <f t="shared" si="60"/>
        <v>#NUM!</v>
      </c>
      <c r="AC252" s="160" t="e">
        <f t="shared" si="66"/>
        <v>#NUM!</v>
      </c>
      <c r="AD252" s="160" t="e">
        <f t="shared" si="67"/>
        <v>#NUM!</v>
      </c>
      <c r="AE252" s="160">
        <f t="shared" si="63"/>
        <v>0</v>
      </c>
      <c r="AF252" s="161" t="e">
        <f t="shared" si="70"/>
        <v>#NUM!</v>
      </c>
    </row>
    <row r="253" spans="18:32" x14ac:dyDescent="0.3">
      <c r="R253" s="159">
        <v>227</v>
      </c>
      <c r="S253" s="246">
        <f t="shared" si="61"/>
        <v>227</v>
      </c>
      <c r="T253" s="160">
        <f t="shared" si="64"/>
        <v>0</v>
      </c>
      <c r="U253" s="160">
        <f t="shared" si="71"/>
        <v>0</v>
      </c>
      <c r="V253" s="160">
        <f t="shared" si="65"/>
        <v>0</v>
      </c>
      <c r="W253" s="160">
        <f t="shared" si="62"/>
        <v>0</v>
      </c>
      <c r="X253" s="161">
        <f t="shared" si="69"/>
        <v>0</v>
      </c>
      <c r="Z253" s="159">
        <v>227</v>
      </c>
      <c r="AA253" s="246">
        <f t="shared" si="68"/>
        <v>227</v>
      </c>
      <c r="AB253" s="160" t="e">
        <f t="shared" si="60"/>
        <v>#NUM!</v>
      </c>
      <c r="AC253" s="160" t="e">
        <f t="shared" si="66"/>
        <v>#NUM!</v>
      </c>
      <c r="AD253" s="160" t="e">
        <f t="shared" si="67"/>
        <v>#NUM!</v>
      </c>
      <c r="AE253" s="160">
        <f t="shared" si="63"/>
        <v>0</v>
      </c>
      <c r="AF253" s="161" t="e">
        <f t="shared" si="70"/>
        <v>#NUM!</v>
      </c>
    </row>
    <row r="254" spans="18:32" x14ac:dyDescent="0.3">
      <c r="R254" s="159">
        <v>228</v>
      </c>
      <c r="S254" s="246">
        <f t="shared" si="61"/>
        <v>228</v>
      </c>
      <c r="T254" s="160">
        <f t="shared" si="64"/>
        <v>0</v>
      </c>
      <c r="U254" s="160">
        <f t="shared" si="71"/>
        <v>0</v>
      </c>
      <c r="V254" s="160">
        <f t="shared" si="65"/>
        <v>0</v>
      </c>
      <c r="W254" s="160">
        <f t="shared" si="62"/>
        <v>0</v>
      </c>
      <c r="X254" s="161">
        <f t="shared" si="69"/>
        <v>0</v>
      </c>
      <c r="Z254" s="159">
        <v>228</v>
      </c>
      <c r="AA254" s="246">
        <f t="shared" si="68"/>
        <v>228</v>
      </c>
      <c r="AB254" s="160" t="e">
        <f t="shared" si="60"/>
        <v>#NUM!</v>
      </c>
      <c r="AC254" s="160" t="e">
        <f t="shared" si="66"/>
        <v>#NUM!</v>
      </c>
      <c r="AD254" s="160" t="e">
        <f t="shared" si="67"/>
        <v>#NUM!</v>
      </c>
      <c r="AE254" s="160">
        <f t="shared" si="63"/>
        <v>0</v>
      </c>
      <c r="AF254" s="161" t="e">
        <f t="shared" si="70"/>
        <v>#NUM!</v>
      </c>
    </row>
    <row r="255" spans="18:32" x14ac:dyDescent="0.3">
      <c r="R255" s="288">
        <v>229</v>
      </c>
      <c r="S255" s="289">
        <f t="shared" si="61"/>
        <v>229</v>
      </c>
      <c r="T255" s="290">
        <f t="shared" si="64"/>
        <v>0</v>
      </c>
      <c r="U255" s="290">
        <f t="shared" si="71"/>
        <v>0</v>
      </c>
      <c r="V255" s="290">
        <f t="shared" si="65"/>
        <v>0</v>
      </c>
      <c r="W255" s="290">
        <f t="shared" si="62"/>
        <v>0</v>
      </c>
      <c r="X255" s="291">
        <f t="shared" si="69"/>
        <v>0</v>
      </c>
      <c r="Z255" s="288">
        <v>229</v>
      </c>
      <c r="AA255" s="289">
        <f t="shared" si="68"/>
        <v>229</v>
      </c>
      <c r="AB255" s="290" t="e">
        <f t="shared" si="60"/>
        <v>#NUM!</v>
      </c>
      <c r="AC255" s="290" t="e">
        <f t="shared" si="66"/>
        <v>#NUM!</v>
      </c>
      <c r="AD255" s="290" t="e">
        <f t="shared" si="67"/>
        <v>#NUM!</v>
      </c>
      <c r="AE255" s="290">
        <f t="shared" si="63"/>
        <v>0</v>
      </c>
      <c r="AF255" s="291" t="e">
        <f t="shared" si="70"/>
        <v>#NUM!</v>
      </c>
    </row>
    <row r="256" spans="18:32" x14ac:dyDescent="0.3">
      <c r="R256" s="296">
        <v>230</v>
      </c>
      <c r="S256" s="297">
        <f t="shared" si="61"/>
        <v>230</v>
      </c>
      <c r="T256" s="298">
        <f t="shared" si="64"/>
        <v>0</v>
      </c>
      <c r="U256" s="298">
        <f t="shared" si="71"/>
        <v>0</v>
      </c>
      <c r="V256" s="298">
        <f t="shared" si="65"/>
        <v>0</v>
      </c>
      <c r="W256" s="298">
        <f t="shared" si="62"/>
        <v>0</v>
      </c>
      <c r="X256" s="299">
        <f t="shared" si="69"/>
        <v>0</v>
      </c>
      <c r="Z256" s="296">
        <v>230</v>
      </c>
      <c r="AA256" s="297">
        <f t="shared" si="68"/>
        <v>230</v>
      </c>
      <c r="AB256" s="298" t="e">
        <f t="shared" si="60"/>
        <v>#NUM!</v>
      </c>
      <c r="AC256" s="298" t="e">
        <f t="shared" si="66"/>
        <v>#NUM!</v>
      </c>
      <c r="AD256" s="298" t="e">
        <f t="shared" si="67"/>
        <v>#NUM!</v>
      </c>
      <c r="AE256" s="298">
        <f t="shared" si="63"/>
        <v>0</v>
      </c>
      <c r="AF256" s="299" t="e">
        <f t="shared" si="70"/>
        <v>#NUM!</v>
      </c>
    </row>
    <row r="257" spans="18:32" x14ac:dyDescent="0.3">
      <c r="R257" s="296">
        <v>231</v>
      </c>
      <c r="S257" s="297">
        <f t="shared" si="61"/>
        <v>231</v>
      </c>
      <c r="T257" s="298">
        <f t="shared" si="64"/>
        <v>0</v>
      </c>
      <c r="U257" s="298">
        <f t="shared" si="71"/>
        <v>0</v>
      </c>
      <c r="V257" s="298">
        <f t="shared" si="65"/>
        <v>0</v>
      </c>
      <c r="W257" s="298">
        <f t="shared" si="62"/>
        <v>0</v>
      </c>
      <c r="X257" s="299">
        <f t="shared" si="69"/>
        <v>0</v>
      </c>
      <c r="Z257" s="296">
        <v>231</v>
      </c>
      <c r="AA257" s="297">
        <f t="shared" si="68"/>
        <v>231</v>
      </c>
      <c r="AB257" s="298" t="e">
        <f t="shared" si="60"/>
        <v>#NUM!</v>
      </c>
      <c r="AC257" s="298" t="e">
        <f t="shared" si="66"/>
        <v>#NUM!</v>
      </c>
      <c r="AD257" s="298" t="e">
        <f t="shared" si="67"/>
        <v>#NUM!</v>
      </c>
      <c r="AE257" s="298">
        <f t="shared" si="63"/>
        <v>0</v>
      </c>
      <c r="AF257" s="299" t="e">
        <f t="shared" si="70"/>
        <v>#NUM!</v>
      </c>
    </row>
    <row r="258" spans="18:32" x14ac:dyDescent="0.3">
      <c r="R258" s="296">
        <v>232</v>
      </c>
      <c r="S258" s="297">
        <f t="shared" si="61"/>
        <v>232</v>
      </c>
      <c r="T258" s="298">
        <f t="shared" si="64"/>
        <v>0</v>
      </c>
      <c r="U258" s="298">
        <f t="shared" si="71"/>
        <v>0</v>
      </c>
      <c r="V258" s="298">
        <f t="shared" si="65"/>
        <v>0</v>
      </c>
      <c r="W258" s="298">
        <f t="shared" si="62"/>
        <v>0</v>
      </c>
      <c r="X258" s="299">
        <f t="shared" si="69"/>
        <v>0</v>
      </c>
      <c r="Z258" s="296">
        <v>232</v>
      </c>
      <c r="AA258" s="297">
        <f t="shared" si="68"/>
        <v>232</v>
      </c>
      <c r="AB258" s="298" t="e">
        <f t="shared" ref="AB258:AB321" si="72">AF257</f>
        <v>#NUM!</v>
      </c>
      <c r="AC258" s="298" t="e">
        <f t="shared" si="66"/>
        <v>#NUM!</v>
      </c>
      <c r="AD258" s="298" t="e">
        <f t="shared" si="67"/>
        <v>#NUM!</v>
      </c>
      <c r="AE258" s="298">
        <f t="shared" si="63"/>
        <v>0</v>
      </c>
      <c r="AF258" s="299" t="e">
        <f t="shared" si="70"/>
        <v>#NUM!</v>
      </c>
    </row>
    <row r="259" spans="18:32" x14ac:dyDescent="0.3">
      <c r="R259" s="296">
        <v>233</v>
      </c>
      <c r="S259" s="297">
        <f t="shared" si="61"/>
        <v>233</v>
      </c>
      <c r="T259" s="298">
        <f t="shared" si="64"/>
        <v>0</v>
      </c>
      <c r="U259" s="298">
        <f t="shared" si="71"/>
        <v>0</v>
      </c>
      <c r="V259" s="298">
        <f t="shared" si="65"/>
        <v>0</v>
      </c>
      <c r="W259" s="298">
        <f t="shared" si="62"/>
        <v>0</v>
      </c>
      <c r="X259" s="299">
        <f t="shared" si="69"/>
        <v>0</v>
      </c>
      <c r="Z259" s="296">
        <v>233</v>
      </c>
      <c r="AA259" s="297">
        <f t="shared" si="68"/>
        <v>233</v>
      </c>
      <c r="AB259" s="298" t="e">
        <f t="shared" si="72"/>
        <v>#NUM!</v>
      </c>
      <c r="AC259" s="298" t="e">
        <f t="shared" si="66"/>
        <v>#NUM!</v>
      </c>
      <c r="AD259" s="298" t="e">
        <f t="shared" si="67"/>
        <v>#NUM!</v>
      </c>
      <c r="AE259" s="298">
        <f t="shared" si="63"/>
        <v>0</v>
      </c>
      <c r="AF259" s="299" t="e">
        <f t="shared" si="70"/>
        <v>#NUM!</v>
      </c>
    </row>
    <row r="260" spans="18:32" x14ac:dyDescent="0.3">
      <c r="R260" s="296">
        <v>234</v>
      </c>
      <c r="S260" s="297">
        <f t="shared" si="61"/>
        <v>234</v>
      </c>
      <c r="T260" s="298">
        <f t="shared" si="64"/>
        <v>0</v>
      </c>
      <c r="U260" s="298">
        <f t="shared" si="71"/>
        <v>0</v>
      </c>
      <c r="V260" s="298">
        <f t="shared" si="65"/>
        <v>0</v>
      </c>
      <c r="W260" s="298">
        <f t="shared" si="62"/>
        <v>0</v>
      </c>
      <c r="X260" s="299">
        <f t="shared" si="69"/>
        <v>0</v>
      </c>
      <c r="Z260" s="296">
        <v>234</v>
      </c>
      <c r="AA260" s="297">
        <f t="shared" si="68"/>
        <v>234</v>
      </c>
      <c r="AB260" s="298" t="e">
        <f t="shared" si="72"/>
        <v>#NUM!</v>
      </c>
      <c r="AC260" s="298" t="e">
        <f t="shared" si="66"/>
        <v>#NUM!</v>
      </c>
      <c r="AD260" s="298" t="e">
        <f t="shared" si="67"/>
        <v>#NUM!</v>
      </c>
      <c r="AE260" s="298">
        <f t="shared" si="63"/>
        <v>0</v>
      </c>
      <c r="AF260" s="299" t="e">
        <f t="shared" si="70"/>
        <v>#NUM!</v>
      </c>
    </row>
    <row r="261" spans="18:32" x14ac:dyDescent="0.3">
      <c r="R261" s="296">
        <v>235</v>
      </c>
      <c r="S261" s="297">
        <f t="shared" si="61"/>
        <v>235</v>
      </c>
      <c r="T261" s="298">
        <f t="shared" si="64"/>
        <v>0</v>
      </c>
      <c r="U261" s="298">
        <f t="shared" si="71"/>
        <v>0</v>
      </c>
      <c r="V261" s="298">
        <f t="shared" si="65"/>
        <v>0</v>
      </c>
      <c r="W261" s="298">
        <f t="shared" si="62"/>
        <v>0</v>
      </c>
      <c r="X261" s="299">
        <f t="shared" si="69"/>
        <v>0</v>
      </c>
      <c r="Z261" s="296">
        <v>235</v>
      </c>
      <c r="AA261" s="297">
        <f t="shared" si="68"/>
        <v>235</v>
      </c>
      <c r="AB261" s="298" t="e">
        <f t="shared" si="72"/>
        <v>#NUM!</v>
      </c>
      <c r="AC261" s="298" t="e">
        <f t="shared" si="66"/>
        <v>#NUM!</v>
      </c>
      <c r="AD261" s="298" t="e">
        <f t="shared" si="67"/>
        <v>#NUM!</v>
      </c>
      <c r="AE261" s="298">
        <f t="shared" si="63"/>
        <v>0</v>
      </c>
      <c r="AF261" s="299" t="e">
        <f t="shared" si="70"/>
        <v>#NUM!</v>
      </c>
    </row>
    <row r="262" spans="18:32" x14ac:dyDescent="0.3">
      <c r="R262" s="296">
        <v>236</v>
      </c>
      <c r="S262" s="297">
        <f t="shared" si="61"/>
        <v>236</v>
      </c>
      <c r="T262" s="298">
        <f t="shared" si="64"/>
        <v>0</v>
      </c>
      <c r="U262" s="298">
        <f t="shared" si="71"/>
        <v>0</v>
      </c>
      <c r="V262" s="298">
        <f t="shared" si="65"/>
        <v>0</v>
      </c>
      <c r="W262" s="298">
        <f t="shared" si="62"/>
        <v>0</v>
      </c>
      <c r="X262" s="299">
        <f t="shared" si="69"/>
        <v>0</v>
      </c>
      <c r="Z262" s="296">
        <v>236</v>
      </c>
      <c r="AA262" s="297">
        <f t="shared" si="68"/>
        <v>236</v>
      </c>
      <c r="AB262" s="298" t="e">
        <f t="shared" si="72"/>
        <v>#NUM!</v>
      </c>
      <c r="AC262" s="298" t="e">
        <f t="shared" si="66"/>
        <v>#NUM!</v>
      </c>
      <c r="AD262" s="298" t="e">
        <f t="shared" si="67"/>
        <v>#NUM!</v>
      </c>
      <c r="AE262" s="298">
        <f t="shared" si="63"/>
        <v>0</v>
      </c>
      <c r="AF262" s="299" t="e">
        <f t="shared" si="70"/>
        <v>#NUM!</v>
      </c>
    </row>
    <row r="263" spans="18:32" x14ac:dyDescent="0.3">
      <c r="R263" s="296">
        <v>237</v>
      </c>
      <c r="S263" s="297">
        <f t="shared" si="61"/>
        <v>237</v>
      </c>
      <c r="T263" s="298">
        <f t="shared" si="64"/>
        <v>0</v>
      </c>
      <c r="U263" s="298">
        <f t="shared" si="71"/>
        <v>0</v>
      </c>
      <c r="V263" s="298">
        <f t="shared" si="65"/>
        <v>0</v>
      </c>
      <c r="W263" s="298">
        <f t="shared" si="62"/>
        <v>0</v>
      </c>
      <c r="X263" s="299">
        <f t="shared" si="69"/>
        <v>0</v>
      </c>
      <c r="Z263" s="296">
        <v>237</v>
      </c>
      <c r="AA263" s="297">
        <f t="shared" si="68"/>
        <v>237</v>
      </c>
      <c r="AB263" s="298" t="e">
        <f t="shared" si="72"/>
        <v>#NUM!</v>
      </c>
      <c r="AC263" s="298" t="e">
        <f t="shared" si="66"/>
        <v>#NUM!</v>
      </c>
      <c r="AD263" s="298" t="e">
        <f t="shared" si="67"/>
        <v>#NUM!</v>
      </c>
      <c r="AE263" s="298">
        <f t="shared" si="63"/>
        <v>0</v>
      </c>
      <c r="AF263" s="299" t="e">
        <f t="shared" si="70"/>
        <v>#NUM!</v>
      </c>
    </row>
    <row r="264" spans="18:32" x14ac:dyDescent="0.3">
      <c r="R264" s="296">
        <v>238</v>
      </c>
      <c r="S264" s="297">
        <f t="shared" si="61"/>
        <v>238</v>
      </c>
      <c r="T264" s="298">
        <f t="shared" si="64"/>
        <v>0</v>
      </c>
      <c r="U264" s="298">
        <f t="shared" si="71"/>
        <v>0</v>
      </c>
      <c r="V264" s="298">
        <f t="shared" si="65"/>
        <v>0</v>
      </c>
      <c r="W264" s="298">
        <f t="shared" si="62"/>
        <v>0</v>
      </c>
      <c r="X264" s="299">
        <f t="shared" si="69"/>
        <v>0</v>
      </c>
      <c r="Z264" s="296">
        <v>238</v>
      </c>
      <c r="AA264" s="297">
        <f t="shared" si="68"/>
        <v>238</v>
      </c>
      <c r="AB264" s="298" t="e">
        <f t="shared" si="72"/>
        <v>#NUM!</v>
      </c>
      <c r="AC264" s="298" t="e">
        <f t="shared" si="66"/>
        <v>#NUM!</v>
      </c>
      <c r="AD264" s="298" t="e">
        <f t="shared" si="67"/>
        <v>#NUM!</v>
      </c>
      <c r="AE264" s="298">
        <f t="shared" si="63"/>
        <v>0</v>
      </c>
      <c r="AF264" s="299" t="e">
        <f t="shared" si="70"/>
        <v>#NUM!</v>
      </c>
    </row>
    <row r="265" spans="18:32" x14ac:dyDescent="0.3">
      <c r="R265" s="296">
        <v>239</v>
      </c>
      <c r="S265" s="297">
        <f t="shared" si="61"/>
        <v>239</v>
      </c>
      <c r="T265" s="298">
        <f t="shared" si="64"/>
        <v>0</v>
      </c>
      <c r="U265" s="298">
        <f t="shared" si="71"/>
        <v>0</v>
      </c>
      <c r="V265" s="298">
        <f t="shared" si="65"/>
        <v>0</v>
      </c>
      <c r="W265" s="298">
        <f t="shared" si="62"/>
        <v>0</v>
      </c>
      <c r="X265" s="299">
        <f t="shared" si="69"/>
        <v>0</v>
      </c>
      <c r="Z265" s="296">
        <v>239</v>
      </c>
      <c r="AA265" s="297">
        <f t="shared" si="68"/>
        <v>239</v>
      </c>
      <c r="AB265" s="298" t="e">
        <f t="shared" si="72"/>
        <v>#NUM!</v>
      </c>
      <c r="AC265" s="298" t="e">
        <f t="shared" si="66"/>
        <v>#NUM!</v>
      </c>
      <c r="AD265" s="298" t="e">
        <f t="shared" si="67"/>
        <v>#NUM!</v>
      </c>
      <c r="AE265" s="298">
        <f t="shared" si="63"/>
        <v>0</v>
      </c>
      <c r="AF265" s="299" t="e">
        <f t="shared" si="70"/>
        <v>#NUM!</v>
      </c>
    </row>
    <row r="266" spans="18:32" x14ac:dyDescent="0.3">
      <c r="R266" s="326">
        <v>240</v>
      </c>
      <c r="S266" s="327">
        <f t="shared" si="61"/>
        <v>240</v>
      </c>
      <c r="T266" s="328">
        <f t="shared" si="64"/>
        <v>0</v>
      </c>
      <c r="U266" s="328">
        <f t="shared" si="71"/>
        <v>0</v>
      </c>
      <c r="V266" s="328">
        <f t="shared" si="65"/>
        <v>0</v>
      </c>
      <c r="W266" s="328">
        <f t="shared" si="62"/>
        <v>0</v>
      </c>
      <c r="X266" s="329">
        <f t="shared" si="69"/>
        <v>0</v>
      </c>
      <c r="Z266" s="326">
        <v>240</v>
      </c>
      <c r="AA266" s="327">
        <f t="shared" si="68"/>
        <v>240</v>
      </c>
      <c r="AB266" s="328" t="e">
        <f t="shared" si="72"/>
        <v>#NUM!</v>
      </c>
      <c r="AC266" s="328" t="e">
        <f t="shared" si="66"/>
        <v>#NUM!</v>
      </c>
      <c r="AD266" s="328" t="e">
        <f t="shared" si="67"/>
        <v>#NUM!</v>
      </c>
      <c r="AE266" s="328">
        <f t="shared" si="63"/>
        <v>0</v>
      </c>
      <c r="AF266" s="329" t="e">
        <f t="shared" si="70"/>
        <v>#NUM!</v>
      </c>
    </row>
    <row r="267" spans="18:32" x14ac:dyDescent="0.3">
      <c r="R267" s="159">
        <v>241</v>
      </c>
      <c r="S267" s="246">
        <f t="shared" si="61"/>
        <v>241</v>
      </c>
      <c r="T267" s="160">
        <f t="shared" si="64"/>
        <v>0</v>
      </c>
      <c r="U267" s="160">
        <f t="shared" si="71"/>
        <v>0</v>
      </c>
      <c r="V267" s="160">
        <f t="shared" si="65"/>
        <v>0</v>
      </c>
      <c r="W267" s="160">
        <f t="shared" si="62"/>
        <v>0</v>
      </c>
      <c r="X267" s="161">
        <f t="shared" si="69"/>
        <v>0</v>
      </c>
      <c r="Z267" s="159">
        <v>241</v>
      </c>
      <c r="AA267" s="246">
        <f t="shared" si="68"/>
        <v>241</v>
      </c>
      <c r="AB267" s="160" t="e">
        <f t="shared" si="72"/>
        <v>#NUM!</v>
      </c>
      <c r="AC267" s="160" t="e">
        <f t="shared" si="66"/>
        <v>#NUM!</v>
      </c>
      <c r="AD267" s="160" t="e">
        <f t="shared" si="67"/>
        <v>#NUM!</v>
      </c>
      <c r="AE267" s="160">
        <f t="shared" si="63"/>
        <v>0</v>
      </c>
      <c r="AF267" s="161" t="e">
        <f t="shared" si="70"/>
        <v>#NUM!</v>
      </c>
    </row>
    <row r="268" spans="18:32" x14ac:dyDescent="0.3">
      <c r="R268" s="159">
        <v>242</v>
      </c>
      <c r="S268" s="246">
        <f t="shared" si="61"/>
        <v>242</v>
      </c>
      <c r="T268" s="160">
        <f t="shared" si="64"/>
        <v>0</v>
      </c>
      <c r="U268" s="160">
        <f t="shared" si="71"/>
        <v>0</v>
      </c>
      <c r="V268" s="160">
        <f t="shared" si="65"/>
        <v>0</v>
      </c>
      <c r="W268" s="160">
        <f t="shared" si="62"/>
        <v>0</v>
      </c>
      <c r="X268" s="161">
        <f t="shared" si="69"/>
        <v>0</v>
      </c>
      <c r="Z268" s="159">
        <v>242</v>
      </c>
      <c r="AA268" s="246">
        <f t="shared" si="68"/>
        <v>242</v>
      </c>
      <c r="AB268" s="160" t="e">
        <f t="shared" si="72"/>
        <v>#NUM!</v>
      </c>
      <c r="AC268" s="160" t="e">
        <f t="shared" si="66"/>
        <v>#NUM!</v>
      </c>
      <c r="AD268" s="160" t="e">
        <f t="shared" si="67"/>
        <v>#NUM!</v>
      </c>
      <c r="AE268" s="160">
        <f t="shared" si="63"/>
        <v>0</v>
      </c>
      <c r="AF268" s="161" t="e">
        <f t="shared" si="70"/>
        <v>#NUM!</v>
      </c>
    </row>
    <row r="269" spans="18:32" x14ac:dyDescent="0.3">
      <c r="R269" s="159">
        <v>243</v>
      </c>
      <c r="S269" s="246">
        <f t="shared" si="61"/>
        <v>243</v>
      </c>
      <c r="T269" s="160">
        <f t="shared" si="64"/>
        <v>0</v>
      </c>
      <c r="U269" s="160">
        <f t="shared" si="71"/>
        <v>0</v>
      </c>
      <c r="V269" s="160">
        <f t="shared" si="65"/>
        <v>0</v>
      </c>
      <c r="W269" s="160">
        <f t="shared" si="62"/>
        <v>0</v>
      </c>
      <c r="X269" s="161">
        <f t="shared" si="69"/>
        <v>0</v>
      </c>
      <c r="Z269" s="159">
        <v>243</v>
      </c>
      <c r="AA269" s="246">
        <f t="shared" si="68"/>
        <v>243</v>
      </c>
      <c r="AB269" s="160" t="e">
        <f t="shared" si="72"/>
        <v>#NUM!</v>
      </c>
      <c r="AC269" s="160" t="e">
        <f t="shared" si="66"/>
        <v>#NUM!</v>
      </c>
      <c r="AD269" s="160" t="e">
        <f t="shared" si="67"/>
        <v>#NUM!</v>
      </c>
      <c r="AE269" s="160">
        <f t="shared" si="63"/>
        <v>0</v>
      </c>
      <c r="AF269" s="161" t="e">
        <f t="shared" si="70"/>
        <v>#NUM!</v>
      </c>
    </row>
    <row r="270" spans="18:32" x14ac:dyDescent="0.3">
      <c r="R270" s="159">
        <v>244</v>
      </c>
      <c r="S270" s="246">
        <f t="shared" si="61"/>
        <v>244</v>
      </c>
      <c r="T270" s="160">
        <f t="shared" si="64"/>
        <v>0</v>
      </c>
      <c r="U270" s="160">
        <f t="shared" si="71"/>
        <v>0</v>
      </c>
      <c r="V270" s="160">
        <f t="shared" si="65"/>
        <v>0</v>
      </c>
      <c r="W270" s="160">
        <f t="shared" si="62"/>
        <v>0</v>
      </c>
      <c r="X270" s="161">
        <f t="shared" si="69"/>
        <v>0</v>
      </c>
      <c r="Z270" s="159">
        <v>244</v>
      </c>
      <c r="AA270" s="246">
        <f t="shared" si="68"/>
        <v>244</v>
      </c>
      <c r="AB270" s="160" t="e">
        <f t="shared" si="72"/>
        <v>#NUM!</v>
      </c>
      <c r="AC270" s="160" t="e">
        <f t="shared" si="66"/>
        <v>#NUM!</v>
      </c>
      <c r="AD270" s="160" t="e">
        <f t="shared" si="67"/>
        <v>#NUM!</v>
      </c>
      <c r="AE270" s="160">
        <f t="shared" si="63"/>
        <v>0</v>
      </c>
      <c r="AF270" s="161" t="e">
        <f t="shared" si="70"/>
        <v>#NUM!</v>
      </c>
    </row>
    <row r="271" spans="18:32" x14ac:dyDescent="0.3">
      <c r="R271" s="159">
        <v>245</v>
      </c>
      <c r="S271" s="246">
        <f t="shared" si="61"/>
        <v>245</v>
      </c>
      <c r="T271" s="160">
        <f t="shared" si="64"/>
        <v>0</v>
      </c>
      <c r="U271" s="160">
        <f t="shared" si="71"/>
        <v>0</v>
      </c>
      <c r="V271" s="160">
        <f t="shared" si="65"/>
        <v>0</v>
      </c>
      <c r="W271" s="160">
        <f t="shared" si="62"/>
        <v>0</v>
      </c>
      <c r="X271" s="161">
        <f t="shared" si="69"/>
        <v>0</v>
      </c>
      <c r="Z271" s="159">
        <v>245</v>
      </c>
      <c r="AA271" s="246">
        <f t="shared" si="68"/>
        <v>245</v>
      </c>
      <c r="AB271" s="160" t="e">
        <f t="shared" si="72"/>
        <v>#NUM!</v>
      </c>
      <c r="AC271" s="160" t="e">
        <f t="shared" si="66"/>
        <v>#NUM!</v>
      </c>
      <c r="AD271" s="160" t="e">
        <f t="shared" si="67"/>
        <v>#NUM!</v>
      </c>
      <c r="AE271" s="160">
        <f t="shared" si="63"/>
        <v>0</v>
      </c>
      <c r="AF271" s="161" t="e">
        <f t="shared" si="70"/>
        <v>#NUM!</v>
      </c>
    </row>
    <row r="272" spans="18:32" x14ac:dyDescent="0.3">
      <c r="R272" s="159">
        <v>246</v>
      </c>
      <c r="S272" s="246">
        <f t="shared" si="61"/>
        <v>246</v>
      </c>
      <c r="T272" s="160">
        <f t="shared" si="64"/>
        <v>0</v>
      </c>
      <c r="U272" s="160">
        <f t="shared" si="71"/>
        <v>0</v>
      </c>
      <c r="V272" s="160">
        <f t="shared" si="65"/>
        <v>0</v>
      </c>
      <c r="W272" s="160">
        <f t="shared" si="62"/>
        <v>0</v>
      </c>
      <c r="X272" s="161">
        <f t="shared" si="69"/>
        <v>0</v>
      </c>
      <c r="Z272" s="159">
        <v>246</v>
      </c>
      <c r="AA272" s="246">
        <f t="shared" si="68"/>
        <v>246</v>
      </c>
      <c r="AB272" s="160" t="e">
        <f t="shared" si="72"/>
        <v>#NUM!</v>
      </c>
      <c r="AC272" s="160" t="e">
        <f t="shared" si="66"/>
        <v>#NUM!</v>
      </c>
      <c r="AD272" s="160" t="e">
        <f t="shared" si="67"/>
        <v>#NUM!</v>
      </c>
      <c r="AE272" s="160">
        <f t="shared" si="63"/>
        <v>0</v>
      </c>
      <c r="AF272" s="161" t="e">
        <f t="shared" si="70"/>
        <v>#NUM!</v>
      </c>
    </row>
    <row r="273" spans="18:32" x14ac:dyDescent="0.3">
      <c r="R273" s="159">
        <v>247</v>
      </c>
      <c r="S273" s="246">
        <f t="shared" si="61"/>
        <v>247</v>
      </c>
      <c r="T273" s="160">
        <f t="shared" si="64"/>
        <v>0</v>
      </c>
      <c r="U273" s="160">
        <f t="shared" si="71"/>
        <v>0</v>
      </c>
      <c r="V273" s="160">
        <f t="shared" si="65"/>
        <v>0</v>
      </c>
      <c r="W273" s="160">
        <f t="shared" si="62"/>
        <v>0</v>
      </c>
      <c r="X273" s="161">
        <f t="shared" si="69"/>
        <v>0</v>
      </c>
      <c r="Z273" s="159">
        <v>247</v>
      </c>
      <c r="AA273" s="246">
        <f t="shared" si="68"/>
        <v>247</v>
      </c>
      <c r="AB273" s="160" t="e">
        <f t="shared" si="72"/>
        <v>#NUM!</v>
      </c>
      <c r="AC273" s="160" t="e">
        <f t="shared" si="66"/>
        <v>#NUM!</v>
      </c>
      <c r="AD273" s="160" t="e">
        <f t="shared" si="67"/>
        <v>#NUM!</v>
      </c>
      <c r="AE273" s="160">
        <f t="shared" si="63"/>
        <v>0</v>
      </c>
      <c r="AF273" s="161" t="e">
        <f t="shared" si="70"/>
        <v>#NUM!</v>
      </c>
    </row>
    <row r="274" spans="18:32" x14ac:dyDescent="0.3">
      <c r="R274" s="159">
        <v>248</v>
      </c>
      <c r="S274" s="246">
        <f t="shared" si="61"/>
        <v>248</v>
      </c>
      <c r="T274" s="160">
        <f t="shared" si="64"/>
        <v>0</v>
      </c>
      <c r="U274" s="160">
        <f t="shared" si="71"/>
        <v>0</v>
      </c>
      <c r="V274" s="160">
        <f t="shared" si="65"/>
        <v>0</v>
      </c>
      <c r="W274" s="160">
        <f t="shared" si="62"/>
        <v>0</v>
      </c>
      <c r="X274" s="161">
        <f t="shared" si="69"/>
        <v>0</v>
      </c>
      <c r="Z274" s="159">
        <v>248</v>
      </c>
      <c r="AA274" s="246">
        <f t="shared" si="68"/>
        <v>248</v>
      </c>
      <c r="AB274" s="160" t="e">
        <f t="shared" si="72"/>
        <v>#NUM!</v>
      </c>
      <c r="AC274" s="160" t="e">
        <f t="shared" si="66"/>
        <v>#NUM!</v>
      </c>
      <c r="AD274" s="160" t="e">
        <f t="shared" si="67"/>
        <v>#NUM!</v>
      </c>
      <c r="AE274" s="160">
        <f t="shared" si="63"/>
        <v>0</v>
      </c>
      <c r="AF274" s="161" t="e">
        <f t="shared" si="70"/>
        <v>#NUM!</v>
      </c>
    </row>
    <row r="275" spans="18:32" x14ac:dyDescent="0.3">
      <c r="R275" s="159">
        <v>249</v>
      </c>
      <c r="S275" s="246">
        <f t="shared" si="61"/>
        <v>249</v>
      </c>
      <c r="T275" s="160">
        <f t="shared" si="64"/>
        <v>0</v>
      </c>
      <c r="U275" s="160">
        <f t="shared" si="71"/>
        <v>0</v>
      </c>
      <c r="V275" s="160">
        <f t="shared" si="65"/>
        <v>0</v>
      </c>
      <c r="W275" s="160">
        <f t="shared" si="62"/>
        <v>0</v>
      </c>
      <c r="X275" s="161">
        <f t="shared" si="69"/>
        <v>0</v>
      </c>
      <c r="Z275" s="159">
        <v>249</v>
      </c>
      <c r="AA275" s="246">
        <f t="shared" si="68"/>
        <v>249</v>
      </c>
      <c r="AB275" s="160" t="e">
        <f t="shared" si="72"/>
        <v>#NUM!</v>
      </c>
      <c r="AC275" s="160" t="e">
        <f t="shared" si="66"/>
        <v>#NUM!</v>
      </c>
      <c r="AD275" s="160" t="e">
        <f t="shared" si="67"/>
        <v>#NUM!</v>
      </c>
      <c r="AE275" s="160">
        <f t="shared" si="63"/>
        <v>0</v>
      </c>
      <c r="AF275" s="161" t="e">
        <f t="shared" si="70"/>
        <v>#NUM!</v>
      </c>
    </row>
    <row r="276" spans="18:32" x14ac:dyDescent="0.3">
      <c r="R276" s="159">
        <v>250</v>
      </c>
      <c r="S276" s="246">
        <f t="shared" si="61"/>
        <v>250</v>
      </c>
      <c r="T276" s="160">
        <f t="shared" si="64"/>
        <v>0</v>
      </c>
      <c r="U276" s="160">
        <f t="shared" si="71"/>
        <v>0</v>
      </c>
      <c r="V276" s="160">
        <f t="shared" si="65"/>
        <v>0</v>
      </c>
      <c r="W276" s="160">
        <f t="shared" si="62"/>
        <v>0</v>
      </c>
      <c r="X276" s="161">
        <f t="shared" si="69"/>
        <v>0</v>
      </c>
      <c r="Z276" s="159">
        <v>250</v>
      </c>
      <c r="AA276" s="246">
        <f t="shared" si="68"/>
        <v>250</v>
      </c>
      <c r="AB276" s="160" t="e">
        <f t="shared" si="72"/>
        <v>#NUM!</v>
      </c>
      <c r="AC276" s="160" t="e">
        <f t="shared" si="66"/>
        <v>#NUM!</v>
      </c>
      <c r="AD276" s="160" t="e">
        <f t="shared" si="67"/>
        <v>#NUM!</v>
      </c>
      <c r="AE276" s="160">
        <f t="shared" si="63"/>
        <v>0</v>
      </c>
      <c r="AF276" s="161" t="e">
        <f t="shared" si="70"/>
        <v>#NUM!</v>
      </c>
    </row>
    <row r="277" spans="18:32" x14ac:dyDescent="0.3">
      <c r="R277" s="159">
        <v>251</v>
      </c>
      <c r="S277" s="246">
        <f t="shared" si="61"/>
        <v>251</v>
      </c>
      <c r="T277" s="160">
        <f t="shared" si="64"/>
        <v>0</v>
      </c>
      <c r="U277" s="160">
        <f t="shared" si="71"/>
        <v>0</v>
      </c>
      <c r="V277" s="160">
        <f t="shared" si="65"/>
        <v>0</v>
      </c>
      <c r="W277" s="160">
        <f t="shared" si="62"/>
        <v>0</v>
      </c>
      <c r="X277" s="161">
        <f t="shared" si="69"/>
        <v>0</v>
      </c>
      <c r="Z277" s="159">
        <v>251</v>
      </c>
      <c r="AA277" s="246">
        <f t="shared" si="68"/>
        <v>251</v>
      </c>
      <c r="AB277" s="160" t="e">
        <f t="shared" si="72"/>
        <v>#NUM!</v>
      </c>
      <c r="AC277" s="160" t="e">
        <f t="shared" si="66"/>
        <v>#NUM!</v>
      </c>
      <c r="AD277" s="160" t="e">
        <f t="shared" si="67"/>
        <v>#NUM!</v>
      </c>
      <c r="AE277" s="160">
        <f t="shared" si="63"/>
        <v>0</v>
      </c>
      <c r="AF277" s="161" t="e">
        <f t="shared" si="70"/>
        <v>#NUM!</v>
      </c>
    </row>
    <row r="278" spans="18:32" x14ac:dyDescent="0.3">
      <c r="R278" s="159">
        <v>252</v>
      </c>
      <c r="S278" s="246">
        <f t="shared" si="61"/>
        <v>252</v>
      </c>
      <c r="T278" s="160">
        <f t="shared" si="64"/>
        <v>0</v>
      </c>
      <c r="U278" s="160">
        <f t="shared" si="71"/>
        <v>0</v>
      </c>
      <c r="V278" s="160">
        <f t="shared" si="65"/>
        <v>0</v>
      </c>
      <c r="W278" s="160">
        <f t="shared" si="62"/>
        <v>0</v>
      </c>
      <c r="X278" s="161">
        <f t="shared" si="69"/>
        <v>0</v>
      </c>
      <c r="Z278" s="159">
        <v>252</v>
      </c>
      <c r="AA278" s="246">
        <f t="shared" si="68"/>
        <v>252</v>
      </c>
      <c r="AB278" s="160" t="e">
        <f t="shared" si="72"/>
        <v>#NUM!</v>
      </c>
      <c r="AC278" s="160" t="e">
        <f t="shared" si="66"/>
        <v>#NUM!</v>
      </c>
      <c r="AD278" s="160" t="e">
        <f t="shared" si="67"/>
        <v>#NUM!</v>
      </c>
      <c r="AE278" s="160">
        <f t="shared" si="63"/>
        <v>0</v>
      </c>
      <c r="AF278" s="161" t="e">
        <f t="shared" si="70"/>
        <v>#NUM!</v>
      </c>
    </row>
    <row r="279" spans="18:32" x14ac:dyDescent="0.3">
      <c r="R279" s="288">
        <v>253</v>
      </c>
      <c r="S279" s="289">
        <f t="shared" si="61"/>
        <v>253</v>
      </c>
      <c r="T279" s="290">
        <f t="shared" si="64"/>
        <v>0</v>
      </c>
      <c r="U279" s="290">
        <f t="shared" si="71"/>
        <v>0</v>
      </c>
      <c r="V279" s="290">
        <f t="shared" si="65"/>
        <v>0</v>
      </c>
      <c r="W279" s="290">
        <f t="shared" si="62"/>
        <v>0</v>
      </c>
      <c r="X279" s="291">
        <f t="shared" si="69"/>
        <v>0</v>
      </c>
      <c r="Z279" s="288">
        <v>253</v>
      </c>
      <c r="AA279" s="289">
        <f t="shared" si="68"/>
        <v>253</v>
      </c>
      <c r="AB279" s="290" t="e">
        <f t="shared" si="72"/>
        <v>#NUM!</v>
      </c>
      <c r="AC279" s="290" t="e">
        <f t="shared" si="66"/>
        <v>#NUM!</v>
      </c>
      <c r="AD279" s="290" t="e">
        <f t="shared" si="67"/>
        <v>#NUM!</v>
      </c>
      <c r="AE279" s="290">
        <f t="shared" si="63"/>
        <v>0</v>
      </c>
      <c r="AF279" s="291" t="e">
        <f t="shared" si="70"/>
        <v>#NUM!</v>
      </c>
    </row>
    <row r="280" spans="18:32" x14ac:dyDescent="0.3">
      <c r="R280" s="296">
        <v>254</v>
      </c>
      <c r="S280" s="297">
        <f t="shared" si="61"/>
        <v>254</v>
      </c>
      <c r="T280" s="298">
        <f t="shared" si="64"/>
        <v>0</v>
      </c>
      <c r="U280" s="298">
        <f t="shared" si="71"/>
        <v>0</v>
      </c>
      <c r="V280" s="298">
        <f t="shared" si="65"/>
        <v>0</v>
      </c>
      <c r="W280" s="298">
        <f t="shared" si="62"/>
        <v>0</v>
      </c>
      <c r="X280" s="299">
        <f t="shared" si="69"/>
        <v>0</v>
      </c>
      <c r="Z280" s="296">
        <v>254</v>
      </c>
      <c r="AA280" s="297">
        <f t="shared" si="68"/>
        <v>254</v>
      </c>
      <c r="AB280" s="298" t="e">
        <f t="shared" si="72"/>
        <v>#NUM!</v>
      </c>
      <c r="AC280" s="298" t="e">
        <f t="shared" si="66"/>
        <v>#NUM!</v>
      </c>
      <c r="AD280" s="298" t="e">
        <f t="shared" si="67"/>
        <v>#NUM!</v>
      </c>
      <c r="AE280" s="298">
        <f t="shared" si="63"/>
        <v>0</v>
      </c>
      <c r="AF280" s="299" t="e">
        <f t="shared" si="70"/>
        <v>#NUM!</v>
      </c>
    </row>
    <row r="281" spans="18:32" x14ac:dyDescent="0.3">
      <c r="R281" s="296">
        <v>255</v>
      </c>
      <c r="S281" s="297">
        <f t="shared" si="61"/>
        <v>255</v>
      </c>
      <c r="T281" s="298">
        <f t="shared" si="64"/>
        <v>0</v>
      </c>
      <c r="U281" s="298">
        <f t="shared" si="71"/>
        <v>0</v>
      </c>
      <c r="V281" s="298">
        <f t="shared" si="65"/>
        <v>0</v>
      </c>
      <c r="W281" s="298">
        <f t="shared" si="62"/>
        <v>0</v>
      </c>
      <c r="X281" s="299">
        <f t="shared" si="69"/>
        <v>0</v>
      </c>
      <c r="Z281" s="296">
        <v>255</v>
      </c>
      <c r="AA281" s="297">
        <f t="shared" si="68"/>
        <v>255</v>
      </c>
      <c r="AB281" s="298" t="e">
        <f t="shared" si="72"/>
        <v>#NUM!</v>
      </c>
      <c r="AC281" s="298" t="e">
        <f t="shared" si="66"/>
        <v>#NUM!</v>
      </c>
      <c r="AD281" s="298" t="e">
        <f t="shared" si="67"/>
        <v>#NUM!</v>
      </c>
      <c r="AE281" s="298">
        <f t="shared" si="63"/>
        <v>0</v>
      </c>
      <c r="AF281" s="299" t="e">
        <f t="shared" si="70"/>
        <v>#NUM!</v>
      </c>
    </row>
    <row r="282" spans="18:32" x14ac:dyDescent="0.3">
      <c r="R282" s="296">
        <v>256</v>
      </c>
      <c r="S282" s="297">
        <f t="shared" si="61"/>
        <v>256</v>
      </c>
      <c r="T282" s="298">
        <f t="shared" si="64"/>
        <v>0</v>
      </c>
      <c r="U282" s="298">
        <f t="shared" si="71"/>
        <v>0</v>
      </c>
      <c r="V282" s="298">
        <f t="shared" si="65"/>
        <v>0</v>
      </c>
      <c r="W282" s="298">
        <f t="shared" si="62"/>
        <v>0</v>
      </c>
      <c r="X282" s="299">
        <f t="shared" si="69"/>
        <v>0</v>
      </c>
      <c r="Z282" s="296">
        <v>256</v>
      </c>
      <c r="AA282" s="297">
        <f t="shared" si="68"/>
        <v>256</v>
      </c>
      <c r="AB282" s="298" t="e">
        <f t="shared" si="72"/>
        <v>#NUM!</v>
      </c>
      <c r="AC282" s="298" t="e">
        <f t="shared" si="66"/>
        <v>#NUM!</v>
      </c>
      <c r="AD282" s="298" t="e">
        <f t="shared" si="67"/>
        <v>#NUM!</v>
      </c>
      <c r="AE282" s="298">
        <f t="shared" si="63"/>
        <v>0</v>
      </c>
      <c r="AF282" s="299" t="e">
        <f t="shared" si="70"/>
        <v>#NUM!</v>
      </c>
    </row>
    <row r="283" spans="18:32" x14ac:dyDescent="0.3">
      <c r="R283" s="296">
        <v>257</v>
      </c>
      <c r="S283" s="297">
        <f t="shared" ref="S283:S346" si="73">IF(S$10*12&gt;=R283,"I/O",R283-(S$10*12))</f>
        <v>257</v>
      </c>
      <c r="T283" s="298">
        <f t="shared" si="64"/>
        <v>0</v>
      </c>
      <c r="U283" s="298">
        <f t="shared" si="71"/>
        <v>0</v>
      </c>
      <c r="V283" s="298">
        <f t="shared" si="65"/>
        <v>0</v>
      </c>
      <c r="W283" s="298">
        <f t="shared" ref="W283:W346" si="74">IF(R283=$C$28,MAX(-T283,-$E$73),0)</f>
        <v>0</v>
      </c>
      <c r="X283" s="299">
        <f t="shared" si="69"/>
        <v>0</v>
      </c>
      <c r="Z283" s="296">
        <v>257</v>
      </c>
      <c r="AA283" s="297">
        <f t="shared" si="68"/>
        <v>257</v>
      </c>
      <c r="AB283" s="298" t="e">
        <f t="shared" si="72"/>
        <v>#NUM!</v>
      </c>
      <c r="AC283" s="298" t="e">
        <f t="shared" si="66"/>
        <v>#NUM!</v>
      </c>
      <c r="AD283" s="298" t="e">
        <f t="shared" si="67"/>
        <v>#NUM!</v>
      </c>
      <c r="AE283" s="298">
        <f t="shared" ref="AE283:AE346" si="75">IF(Z283=$C$28,MAX(-AB283,-$E$73),0)</f>
        <v>0</v>
      </c>
      <c r="AF283" s="299" t="e">
        <f t="shared" si="70"/>
        <v>#NUM!</v>
      </c>
    </row>
    <row r="284" spans="18:32" x14ac:dyDescent="0.3">
      <c r="R284" s="296">
        <v>258</v>
      </c>
      <c r="S284" s="297">
        <f t="shared" si="73"/>
        <v>258</v>
      </c>
      <c r="T284" s="298">
        <f t="shared" ref="T284:T347" si="76">X283</f>
        <v>0</v>
      </c>
      <c r="U284" s="298">
        <f t="shared" si="71"/>
        <v>0</v>
      </c>
      <c r="V284" s="298">
        <f t="shared" ref="V284:V347" si="77">IF(S284&lt;&gt;"I/O",-PPMT(S$5/12,S284,S$7*12,S$4),0)*IF(S284&gt;=$C$28,0,1)</f>
        <v>0</v>
      </c>
      <c r="W284" s="298">
        <f t="shared" si="74"/>
        <v>0</v>
      </c>
      <c r="X284" s="299">
        <f t="shared" si="69"/>
        <v>0</v>
      </c>
      <c r="Z284" s="296">
        <v>258</v>
      </c>
      <c r="AA284" s="297">
        <f t="shared" si="68"/>
        <v>258</v>
      </c>
      <c r="AB284" s="298" t="e">
        <f t="shared" si="72"/>
        <v>#NUM!</v>
      </c>
      <c r="AC284" s="298" t="e">
        <f t="shared" ref="AC284:AC347" si="78">-IPMT(AA$5/12,AA284,$AA$7*12,AA$4)*IF(AB284=0,0,1)</f>
        <v>#NUM!</v>
      </c>
      <c r="AD284" s="298" t="e">
        <f t="shared" ref="AD284:AD347" si="79">IF(AA284&lt;&gt;"I/O",-PPMT(AA$5/12,AA284,AA$7*12,AA$4),0)*IF(AA284&gt;=$C$28,0,1)</f>
        <v>#NUM!</v>
      </c>
      <c r="AE284" s="298">
        <f t="shared" si="75"/>
        <v>0</v>
      </c>
      <c r="AF284" s="299" t="e">
        <f t="shared" si="70"/>
        <v>#NUM!</v>
      </c>
    </row>
    <row r="285" spans="18:32" x14ac:dyDescent="0.3">
      <c r="R285" s="296">
        <v>259</v>
      </c>
      <c r="S285" s="297">
        <f t="shared" si="73"/>
        <v>259</v>
      </c>
      <c r="T285" s="298">
        <f t="shared" si="76"/>
        <v>0</v>
      </c>
      <c r="U285" s="298">
        <f t="shared" si="71"/>
        <v>0</v>
      </c>
      <c r="V285" s="298">
        <f t="shared" si="77"/>
        <v>0</v>
      </c>
      <c r="W285" s="298">
        <f t="shared" si="74"/>
        <v>0</v>
      </c>
      <c r="X285" s="299">
        <f t="shared" si="69"/>
        <v>0</v>
      </c>
      <c r="Z285" s="296">
        <v>259</v>
      </c>
      <c r="AA285" s="297">
        <f t="shared" ref="AA285:AA348" si="80">IF(AA$10*12&gt;=Z285,"I/O",Z285-(AA$10*12))</f>
        <v>259</v>
      </c>
      <c r="AB285" s="298" t="e">
        <f t="shared" si="72"/>
        <v>#NUM!</v>
      </c>
      <c r="AC285" s="298" t="e">
        <f t="shared" si="78"/>
        <v>#NUM!</v>
      </c>
      <c r="AD285" s="298" t="e">
        <f t="shared" si="79"/>
        <v>#NUM!</v>
      </c>
      <c r="AE285" s="298">
        <f t="shared" si="75"/>
        <v>0</v>
      </c>
      <c r="AF285" s="299" t="e">
        <f t="shared" si="70"/>
        <v>#NUM!</v>
      </c>
    </row>
    <row r="286" spans="18:32" x14ac:dyDescent="0.3">
      <c r="R286" s="296">
        <v>260</v>
      </c>
      <c r="S286" s="297">
        <f t="shared" si="73"/>
        <v>260</v>
      </c>
      <c r="T286" s="298">
        <f t="shared" si="76"/>
        <v>0</v>
      </c>
      <c r="U286" s="298">
        <f t="shared" si="71"/>
        <v>0</v>
      </c>
      <c r="V286" s="298">
        <f t="shared" si="77"/>
        <v>0</v>
      </c>
      <c r="W286" s="298">
        <f t="shared" si="74"/>
        <v>0</v>
      </c>
      <c r="X286" s="299">
        <f t="shared" si="69"/>
        <v>0</v>
      </c>
      <c r="Z286" s="296">
        <v>260</v>
      </c>
      <c r="AA286" s="297">
        <f t="shared" si="80"/>
        <v>260</v>
      </c>
      <c r="AB286" s="298" t="e">
        <f t="shared" si="72"/>
        <v>#NUM!</v>
      </c>
      <c r="AC286" s="298" t="e">
        <f t="shared" si="78"/>
        <v>#NUM!</v>
      </c>
      <c r="AD286" s="298" t="e">
        <f t="shared" si="79"/>
        <v>#NUM!</v>
      </c>
      <c r="AE286" s="298">
        <f t="shared" si="75"/>
        <v>0</v>
      </c>
      <c r="AF286" s="299" t="e">
        <f t="shared" si="70"/>
        <v>#NUM!</v>
      </c>
    </row>
    <row r="287" spans="18:32" x14ac:dyDescent="0.3">
      <c r="R287" s="296">
        <v>261</v>
      </c>
      <c r="S287" s="297">
        <f t="shared" si="73"/>
        <v>261</v>
      </c>
      <c r="T287" s="298">
        <f t="shared" si="76"/>
        <v>0</v>
      </c>
      <c r="U287" s="298">
        <f t="shared" si="71"/>
        <v>0</v>
      </c>
      <c r="V287" s="298">
        <f t="shared" si="77"/>
        <v>0</v>
      </c>
      <c r="W287" s="298">
        <f t="shared" si="74"/>
        <v>0</v>
      </c>
      <c r="X287" s="299">
        <f t="shared" si="69"/>
        <v>0</v>
      </c>
      <c r="Z287" s="296">
        <v>261</v>
      </c>
      <c r="AA287" s="297">
        <f t="shared" si="80"/>
        <v>261</v>
      </c>
      <c r="AB287" s="298" t="e">
        <f t="shared" si="72"/>
        <v>#NUM!</v>
      </c>
      <c r="AC287" s="298" t="e">
        <f t="shared" si="78"/>
        <v>#NUM!</v>
      </c>
      <c r="AD287" s="298" t="e">
        <f t="shared" si="79"/>
        <v>#NUM!</v>
      </c>
      <c r="AE287" s="298">
        <f t="shared" si="75"/>
        <v>0</v>
      </c>
      <c r="AF287" s="299" t="e">
        <f t="shared" si="70"/>
        <v>#NUM!</v>
      </c>
    </row>
    <row r="288" spans="18:32" x14ac:dyDescent="0.3">
      <c r="R288" s="296">
        <v>262</v>
      </c>
      <c r="S288" s="297">
        <f t="shared" si="73"/>
        <v>262</v>
      </c>
      <c r="T288" s="298">
        <f t="shared" si="76"/>
        <v>0</v>
      </c>
      <c r="U288" s="298">
        <f t="shared" si="71"/>
        <v>0</v>
      </c>
      <c r="V288" s="298">
        <f t="shared" si="77"/>
        <v>0</v>
      </c>
      <c r="W288" s="298">
        <f t="shared" si="74"/>
        <v>0</v>
      </c>
      <c r="X288" s="299">
        <f t="shared" si="69"/>
        <v>0</v>
      </c>
      <c r="Z288" s="296">
        <v>262</v>
      </c>
      <c r="AA288" s="297">
        <f t="shared" si="80"/>
        <v>262</v>
      </c>
      <c r="AB288" s="298" t="e">
        <f t="shared" si="72"/>
        <v>#NUM!</v>
      </c>
      <c r="AC288" s="298" t="e">
        <f t="shared" si="78"/>
        <v>#NUM!</v>
      </c>
      <c r="AD288" s="298" t="e">
        <f t="shared" si="79"/>
        <v>#NUM!</v>
      </c>
      <c r="AE288" s="298">
        <f t="shared" si="75"/>
        <v>0</v>
      </c>
      <c r="AF288" s="299" t="e">
        <f t="shared" si="70"/>
        <v>#NUM!</v>
      </c>
    </row>
    <row r="289" spans="18:32" x14ac:dyDescent="0.3">
      <c r="R289" s="296">
        <v>263</v>
      </c>
      <c r="S289" s="297">
        <f t="shared" si="73"/>
        <v>263</v>
      </c>
      <c r="T289" s="298">
        <f t="shared" si="76"/>
        <v>0</v>
      </c>
      <c r="U289" s="298">
        <f t="shared" si="71"/>
        <v>0</v>
      </c>
      <c r="V289" s="298">
        <f t="shared" si="77"/>
        <v>0</v>
      </c>
      <c r="W289" s="298">
        <f t="shared" si="74"/>
        <v>0</v>
      </c>
      <c r="X289" s="299">
        <f t="shared" si="69"/>
        <v>0</v>
      </c>
      <c r="Z289" s="296">
        <v>263</v>
      </c>
      <c r="AA289" s="297">
        <f t="shared" si="80"/>
        <v>263</v>
      </c>
      <c r="AB289" s="298" t="e">
        <f t="shared" si="72"/>
        <v>#NUM!</v>
      </c>
      <c r="AC289" s="298" t="e">
        <f t="shared" si="78"/>
        <v>#NUM!</v>
      </c>
      <c r="AD289" s="298" t="e">
        <f t="shared" si="79"/>
        <v>#NUM!</v>
      </c>
      <c r="AE289" s="298">
        <f t="shared" si="75"/>
        <v>0</v>
      </c>
      <c r="AF289" s="299" t="e">
        <f t="shared" si="70"/>
        <v>#NUM!</v>
      </c>
    </row>
    <row r="290" spans="18:32" x14ac:dyDescent="0.3">
      <c r="R290" s="326">
        <v>264</v>
      </c>
      <c r="S290" s="327">
        <f t="shared" si="73"/>
        <v>264</v>
      </c>
      <c r="T290" s="328">
        <f t="shared" si="76"/>
        <v>0</v>
      </c>
      <c r="U290" s="328">
        <f t="shared" si="71"/>
        <v>0</v>
      </c>
      <c r="V290" s="328">
        <f t="shared" si="77"/>
        <v>0</v>
      </c>
      <c r="W290" s="328">
        <f t="shared" si="74"/>
        <v>0</v>
      </c>
      <c r="X290" s="329">
        <f t="shared" si="69"/>
        <v>0</v>
      </c>
      <c r="Z290" s="326">
        <v>264</v>
      </c>
      <c r="AA290" s="327">
        <f t="shared" si="80"/>
        <v>264</v>
      </c>
      <c r="AB290" s="328" t="e">
        <f t="shared" si="72"/>
        <v>#NUM!</v>
      </c>
      <c r="AC290" s="328" t="e">
        <f t="shared" si="78"/>
        <v>#NUM!</v>
      </c>
      <c r="AD290" s="328" t="e">
        <f t="shared" si="79"/>
        <v>#NUM!</v>
      </c>
      <c r="AE290" s="328">
        <f t="shared" si="75"/>
        <v>0</v>
      </c>
      <c r="AF290" s="329" t="e">
        <f t="shared" si="70"/>
        <v>#NUM!</v>
      </c>
    </row>
    <row r="291" spans="18:32" x14ac:dyDescent="0.3">
      <c r="R291" s="159">
        <v>265</v>
      </c>
      <c r="S291" s="246">
        <f t="shared" si="73"/>
        <v>265</v>
      </c>
      <c r="T291" s="160">
        <f t="shared" si="76"/>
        <v>0</v>
      </c>
      <c r="U291" s="160">
        <f t="shared" si="71"/>
        <v>0</v>
      </c>
      <c r="V291" s="160">
        <f t="shared" si="77"/>
        <v>0</v>
      </c>
      <c r="W291" s="160">
        <f t="shared" si="74"/>
        <v>0</v>
      </c>
      <c r="X291" s="161">
        <f t="shared" si="69"/>
        <v>0</v>
      </c>
      <c r="Z291" s="159">
        <v>265</v>
      </c>
      <c r="AA291" s="246">
        <f t="shared" si="80"/>
        <v>265</v>
      </c>
      <c r="AB291" s="160" t="e">
        <f t="shared" si="72"/>
        <v>#NUM!</v>
      </c>
      <c r="AC291" s="160" t="e">
        <f t="shared" si="78"/>
        <v>#NUM!</v>
      </c>
      <c r="AD291" s="160" t="e">
        <f t="shared" si="79"/>
        <v>#NUM!</v>
      </c>
      <c r="AE291" s="160">
        <f t="shared" si="75"/>
        <v>0</v>
      </c>
      <c r="AF291" s="161" t="e">
        <f t="shared" si="70"/>
        <v>#NUM!</v>
      </c>
    </row>
    <row r="292" spans="18:32" x14ac:dyDescent="0.3">
      <c r="R292" s="159">
        <v>266</v>
      </c>
      <c r="S292" s="246">
        <f t="shared" si="73"/>
        <v>266</v>
      </c>
      <c r="T292" s="160">
        <f t="shared" si="76"/>
        <v>0</v>
      </c>
      <c r="U292" s="160">
        <f t="shared" si="71"/>
        <v>0</v>
      </c>
      <c r="V292" s="160">
        <f t="shared" si="77"/>
        <v>0</v>
      </c>
      <c r="W292" s="160">
        <f t="shared" si="74"/>
        <v>0</v>
      </c>
      <c r="X292" s="161">
        <f t="shared" si="69"/>
        <v>0</v>
      </c>
      <c r="Z292" s="159">
        <v>266</v>
      </c>
      <c r="AA292" s="246">
        <f t="shared" si="80"/>
        <v>266</v>
      </c>
      <c r="AB292" s="160" t="e">
        <f t="shared" si="72"/>
        <v>#NUM!</v>
      </c>
      <c r="AC292" s="160" t="e">
        <f t="shared" si="78"/>
        <v>#NUM!</v>
      </c>
      <c r="AD292" s="160" t="e">
        <f t="shared" si="79"/>
        <v>#NUM!</v>
      </c>
      <c r="AE292" s="160">
        <f t="shared" si="75"/>
        <v>0</v>
      </c>
      <c r="AF292" s="161" t="e">
        <f t="shared" si="70"/>
        <v>#NUM!</v>
      </c>
    </row>
    <row r="293" spans="18:32" x14ac:dyDescent="0.3">
      <c r="R293" s="159">
        <v>267</v>
      </c>
      <c r="S293" s="246">
        <f t="shared" si="73"/>
        <v>267</v>
      </c>
      <c r="T293" s="160">
        <f t="shared" si="76"/>
        <v>0</v>
      </c>
      <c r="U293" s="160">
        <f t="shared" si="71"/>
        <v>0</v>
      </c>
      <c r="V293" s="160">
        <f t="shared" si="77"/>
        <v>0</v>
      </c>
      <c r="W293" s="160">
        <f t="shared" si="74"/>
        <v>0</v>
      </c>
      <c r="X293" s="161">
        <f t="shared" si="69"/>
        <v>0</v>
      </c>
      <c r="Z293" s="159">
        <v>267</v>
      </c>
      <c r="AA293" s="246">
        <f t="shared" si="80"/>
        <v>267</v>
      </c>
      <c r="AB293" s="160" t="e">
        <f t="shared" si="72"/>
        <v>#NUM!</v>
      </c>
      <c r="AC293" s="160" t="e">
        <f t="shared" si="78"/>
        <v>#NUM!</v>
      </c>
      <c r="AD293" s="160" t="e">
        <f t="shared" si="79"/>
        <v>#NUM!</v>
      </c>
      <c r="AE293" s="160">
        <f t="shared" si="75"/>
        <v>0</v>
      </c>
      <c r="AF293" s="161" t="e">
        <f t="shared" si="70"/>
        <v>#NUM!</v>
      </c>
    </row>
    <row r="294" spans="18:32" x14ac:dyDescent="0.3">
      <c r="R294" s="159">
        <v>268</v>
      </c>
      <c r="S294" s="246">
        <f t="shared" si="73"/>
        <v>268</v>
      </c>
      <c r="T294" s="160">
        <f t="shared" si="76"/>
        <v>0</v>
      </c>
      <c r="U294" s="160">
        <f t="shared" si="71"/>
        <v>0</v>
      </c>
      <c r="V294" s="160">
        <f t="shared" si="77"/>
        <v>0</v>
      </c>
      <c r="W294" s="160">
        <f t="shared" si="74"/>
        <v>0</v>
      </c>
      <c r="X294" s="161">
        <f t="shared" si="69"/>
        <v>0</v>
      </c>
      <c r="Z294" s="159">
        <v>268</v>
      </c>
      <c r="AA294" s="246">
        <f t="shared" si="80"/>
        <v>268</v>
      </c>
      <c r="AB294" s="160" t="e">
        <f t="shared" si="72"/>
        <v>#NUM!</v>
      </c>
      <c r="AC294" s="160" t="e">
        <f t="shared" si="78"/>
        <v>#NUM!</v>
      </c>
      <c r="AD294" s="160" t="e">
        <f t="shared" si="79"/>
        <v>#NUM!</v>
      </c>
      <c r="AE294" s="160">
        <f t="shared" si="75"/>
        <v>0</v>
      </c>
      <c r="AF294" s="161" t="e">
        <f t="shared" si="70"/>
        <v>#NUM!</v>
      </c>
    </row>
    <row r="295" spans="18:32" x14ac:dyDescent="0.3">
      <c r="R295" s="159">
        <v>269</v>
      </c>
      <c r="S295" s="246">
        <f t="shared" si="73"/>
        <v>269</v>
      </c>
      <c r="T295" s="160">
        <f t="shared" si="76"/>
        <v>0</v>
      </c>
      <c r="U295" s="160">
        <f t="shared" si="71"/>
        <v>0</v>
      </c>
      <c r="V295" s="160">
        <f t="shared" si="77"/>
        <v>0</v>
      </c>
      <c r="W295" s="160">
        <f t="shared" si="74"/>
        <v>0</v>
      </c>
      <c r="X295" s="161">
        <f t="shared" si="69"/>
        <v>0</v>
      </c>
      <c r="Z295" s="159">
        <v>269</v>
      </c>
      <c r="AA295" s="246">
        <f t="shared" si="80"/>
        <v>269</v>
      </c>
      <c r="AB295" s="160" t="e">
        <f t="shared" si="72"/>
        <v>#NUM!</v>
      </c>
      <c r="AC295" s="160" t="e">
        <f t="shared" si="78"/>
        <v>#NUM!</v>
      </c>
      <c r="AD295" s="160" t="e">
        <f t="shared" si="79"/>
        <v>#NUM!</v>
      </c>
      <c r="AE295" s="160">
        <f t="shared" si="75"/>
        <v>0</v>
      </c>
      <c r="AF295" s="161" t="e">
        <f t="shared" si="70"/>
        <v>#NUM!</v>
      </c>
    </row>
    <row r="296" spans="18:32" x14ac:dyDescent="0.3">
      <c r="R296" s="159">
        <v>270</v>
      </c>
      <c r="S296" s="246">
        <f t="shared" si="73"/>
        <v>270</v>
      </c>
      <c r="T296" s="160">
        <f t="shared" si="76"/>
        <v>0</v>
      </c>
      <c r="U296" s="160">
        <f t="shared" si="71"/>
        <v>0</v>
      </c>
      <c r="V296" s="160">
        <f t="shared" si="77"/>
        <v>0</v>
      </c>
      <c r="W296" s="160">
        <f t="shared" si="74"/>
        <v>0</v>
      </c>
      <c r="X296" s="161">
        <f t="shared" si="69"/>
        <v>0</v>
      </c>
      <c r="Z296" s="159">
        <v>270</v>
      </c>
      <c r="AA296" s="246">
        <f t="shared" si="80"/>
        <v>270</v>
      </c>
      <c r="AB296" s="160" t="e">
        <f t="shared" si="72"/>
        <v>#NUM!</v>
      </c>
      <c r="AC296" s="160" t="e">
        <f t="shared" si="78"/>
        <v>#NUM!</v>
      </c>
      <c r="AD296" s="160" t="e">
        <f t="shared" si="79"/>
        <v>#NUM!</v>
      </c>
      <c r="AE296" s="160">
        <f t="shared" si="75"/>
        <v>0</v>
      </c>
      <c r="AF296" s="161" t="e">
        <f t="shared" si="70"/>
        <v>#NUM!</v>
      </c>
    </row>
    <row r="297" spans="18:32" x14ac:dyDescent="0.3">
      <c r="R297" s="159">
        <v>271</v>
      </c>
      <c r="S297" s="246">
        <f t="shared" si="73"/>
        <v>271</v>
      </c>
      <c r="T297" s="160">
        <f t="shared" si="76"/>
        <v>0</v>
      </c>
      <c r="U297" s="160">
        <f t="shared" si="71"/>
        <v>0</v>
      </c>
      <c r="V297" s="160">
        <f t="shared" si="77"/>
        <v>0</v>
      </c>
      <c r="W297" s="160">
        <f t="shared" si="74"/>
        <v>0</v>
      </c>
      <c r="X297" s="161">
        <f t="shared" ref="X297:X360" si="81">T297-V297+W297</f>
        <v>0</v>
      </c>
      <c r="Z297" s="159">
        <v>271</v>
      </c>
      <c r="AA297" s="246">
        <f t="shared" si="80"/>
        <v>271</v>
      </c>
      <c r="AB297" s="160" t="e">
        <f t="shared" si="72"/>
        <v>#NUM!</v>
      </c>
      <c r="AC297" s="160" t="e">
        <f t="shared" si="78"/>
        <v>#NUM!</v>
      </c>
      <c r="AD297" s="160" t="e">
        <f t="shared" si="79"/>
        <v>#NUM!</v>
      </c>
      <c r="AE297" s="160">
        <f t="shared" si="75"/>
        <v>0</v>
      </c>
      <c r="AF297" s="161" t="e">
        <f t="shared" ref="AF297:AF360" si="82">AB297-AD297+AE297</f>
        <v>#NUM!</v>
      </c>
    </row>
    <row r="298" spans="18:32" x14ac:dyDescent="0.3">
      <c r="R298" s="159">
        <v>272</v>
      </c>
      <c r="S298" s="246">
        <f t="shared" si="73"/>
        <v>272</v>
      </c>
      <c r="T298" s="160">
        <f t="shared" si="76"/>
        <v>0</v>
      </c>
      <c r="U298" s="160">
        <f t="shared" ref="U298:U361" si="83">-IPMT(S$5/12,S298,$S$7*12,S$4)*IF(T298=0,0,1)</f>
        <v>0</v>
      </c>
      <c r="V298" s="160">
        <f t="shared" si="77"/>
        <v>0</v>
      </c>
      <c r="W298" s="160">
        <f t="shared" si="74"/>
        <v>0</v>
      </c>
      <c r="X298" s="161">
        <f t="shared" si="81"/>
        <v>0</v>
      </c>
      <c r="Z298" s="159">
        <v>272</v>
      </c>
      <c r="AA298" s="246">
        <f t="shared" si="80"/>
        <v>272</v>
      </c>
      <c r="AB298" s="160" t="e">
        <f t="shared" si="72"/>
        <v>#NUM!</v>
      </c>
      <c r="AC298" s="160" t="e">
        <f t="shared" si="78"/>
        <v>#NUM!</v>
      </c>
      <c r="AD298" s="160" t="e">
        <f t="shared" si="79"/>
        <v>#NUM!</v>
      </c>
      <c r="AE298" s="160">
        <f t="shared" si="75"/>
        <v>0</v>
      </c>
      <c r="AF298" s="161" t="e">
        <f t="shared" si="82"/>
        <v>#NUM!</v>
      </c>
    </row>
    <row r="299" spans="18:32" x14ac:dyDescent="0.3">
      <c r="R299" s="159">
        <v>273</v>
      </c>
      <c r="S299" s="246">
        <f t="shared" si="73"/>
        <v>273</v>
      </c>
      <c r="T299" s="160">
        <f t="shared" si="76"/>
        <v>0</v>
      </c>
      <c r="U299" s="160">
        <f t="shared" si="83"/>
        <v>0</v>
      </c>
      <c r="V299" s="160">
        <f t="shared" si="77"/>
        <v>0</v>
      </c>
      <c r="W299" s="160">
        <f t="shared" si="74"/>
        <v>0</v>
      </c>
      <c r="X299" s="161">
        <f t="shared" si="81"/>
        <v>0</v>
      </c>
      <c r="Z299" s="159">
        <v>273</v>
      </c>
      <c r="AA299" s="246">
        <f t="shared" si="80"/>
        <v>273</v>
      </c>
      <c r="AB299" s="160" t="e">
        <f t="shared" si="72"/>
        <v>#NUM!</v>
      </c>
      <c r="AC299" s="160" t="e">
        <f t="shared" si="78"/>
        <v>#NUM!</v>
      </c>
      <c r="AD299" s="160" t="e">
        <f t="shared" si="79"/>
        <v>#NUM!</v>
      </c>
      <c r="AE299" s="160">
        <f t="shared" si="75"/>
        <v>0</v>
      </c>
      <c r="AF299" s="161" t="e">
        <f t="shared" si="82"/>
        <v>#NUM!</v>
      </c>
    </row>
    <row r="300" spans="18:32" x14ac:dyDescent="0.3">
      <c r="R300" s="159">
        <v>274</v>
      </c>
      <c r="S300" s="246">
        <f t="shared" si="73"/>
        <v>274</v>
      </c>
      <c r="T300" s="160">
        <f t="shared" si="76"/>
        <v>0</v>
      </c>
      <c r="U300" s="160">
        <f t="shared" si="83"/>
        <v>0</v>
      </c>
      <c r="V300" s="160">
        <f t="shared" si="77"/>
        <v>0</v>
      </c>
      <c r="W300" s="160">
        <f t="shared" si="74"/>
        <v>0</v>
      </c>
      <c r="X300" s="161">
        <f t="shared" si="81"/>
        <v>0</v>
      </c>
      <c r="Z300" s="159">
        <v>274</v>
      </c>
      <c r="AA300" s="246">
        <f t="shared" si="80"/>
        <v>274</v>
      </c>
      <c r="AB300" s="160" t="e">
        <f t="shared" si="72"/>
        <v>#NUM!</v>
      </c>
      <c r="AC300" s="160" t="e">
        <f t="shared" si="78"/>
        <v>#NUM!</v>
      </c>
      <c r="AD300" s="160" t="e">
        <f t="shared" si="79"/>
        <v>#NUM!</v>
      </c>
      <c r="AE300" s="160">
        <f t="shared" si="75"/>
        <v>0</v>
      </c>
      <c r="AF300" s="161" t="e">
        <f t="shared" si="82"/>
        <v>#NUM!</v>
      </c>
    </row>
    <row r="301" spans="18:32" x14ac:dyDescent="0.3">
      <c r="R301" s="159">
        <v>275</v>
      </c>
      <c r="S301" s="246">
        <f t="shared" si="73"/>
        <v>275</v>
      </c>
      <c r="T301" s="160">
        <f t="shared" si="76"/>
        <v>0</v>
      </c>
      <c r="U301" s="160">
        <f t="shared" si="83"/>
        <v>0</v>
      </c>
      <c r="V301" s="160">
        <f t="shared" si="77"/>
        <v>0</v>
      </c>
      <c r="W301" s="160">
        <f t="shared" si="74"/>
        <v>0</v>
      </c>
      <c r="X301" s="161">
        <f t="shared" si="81"/>
        <v>0</v>
      </c>
      <c r="Z301" s="159">
        <v>275</v>
      </c>
      <c r="AA301" s="246">
        <f t="shared" si="80"/>
        <v>275</v>
      </c>
      <c r="AB301" s="160" t="e">
        <f t="shared" si="72"/>
        <v>#NUM!</v>
      </c>
      <c r="AC301" s="160" t="e">
        <f t="shared" si="78"/>
        <v>#NUM!</v>
      </c>
      <c r="AD301" s="160" t="e">
        <f t="shared" si="79"/>
        <v>#NUM!</v>
      </c>
      <c r="AE301" s="160">
        <f t="shared" si="75"/>
        <v>0</v>
      </c>
      <c r="AF301" s="161" t="e">
        <f t="shared" si="82"/>
        <v>#NUM!</v>
      </c>
    </row>
    <row r="302" spans="18:32" x14ac:dyDescent="0.3">
      <c r="R302" s="159">
        <v>276</v>
      </c>
      <c r="S302" s="246">
        <f t="shared" si="73"/>
        <v>276</v>
      </c>
      <c r="T302" s="160">
        <f t="shared" si="76"/>
        <v>0</v>
      </c>
      <c r="U302" s="160">
        <f t="shared" si="83"/>
        <v>0</v>
      </c>
      <c r="V302" s="160">
        <f t="shared" si="77"/>
        <v>0</v>
      </c>
      <c r="W302" s="160">
        <f t="shared" si="74"/>
        <v>0</v>
      </c>
      <c r="X302" s="161">
        <f t="shared" si="81"/>
        <v>0</v>
      </c>
      <c r="Z302" s="159">
        <v>276</v>
      </c>
      <c r="AA302" s="246">
        <f t="shared" si="80"/>
        <v>276</v>
      </c>
      <c r="AB302" s="160" t="e">
        <f t="shared" si="72"/>
        <v>#NUM!</v>
      </c>
      <c r="AC302" s="160" t="e">
        <f t="shared" si="78"/>
        <v>#NUM!</v>
      </c>
      <c r="AD302" s="160" t="e">
        <f t="shared" si="79"/>
        <v>#NUM!</v>
      </c>
      <c r="AE302" s="160">
        <f t="shared" si="75"/>
        <v>0</v>
      </c>
      <c r="AF302" s="161" t="e">
        <f t="shared" si="82"/>
        <v>#NUM!</v>
      </c>
    </row>
    <row r="303" spans="18:32" x14ac:dyDescent="0.3">
      <c r="R303" s="288">
        <v>277</v>
      </c>
      <c r="S303" s="289">
        <f t="shared" si="73"/>
        <v>277</v>
      </c>
      <c r="T303" s="290">
        <f t="shared" si="76"/>
        <v>0</v>
      </c>
      <c r="U303" s="290">
        <f t="shared" si="83"/>
        <v>0</v>
      </c>
      <c r="V303" s="290">
        <f t="shared" si="77"/>
        <v>0</v>
      </c>
      <c r="W303" s="290">
        <f t="shared" si="74"/>
        <v>0</v>
      </c>
      <c r="X303" s="291">
        <f t="shared" si="81"/>
        <v>0</v>
      </c>
      <c r="Z303" s="288">
        <v>277</v>
      </c>
      <c r="AA303" s="289">
        <f t="shared" si="80"/>
        <v>277</v>
      </c>
      <c r="AB303" s="290" t="e">
        <f t="shared" si="72"/>
        <v>#NUM!</v>
      </c>
      <c r="AC303" s="290" t="e">
        <f t="shared" si="78"/>
        <v>#NUM!</v>
      </c>
      <c r="AD303" s="290" t="e">
        <f t="shared" si="79"/>
        <v>#NUM!</v>
      </c>
      <c r="AE303" s="290">
        <f t="shared" si="75"/>
        <v>0</v>
      </c>
      <c r="AF303" s="291" t="e">
        <f t="shared" si="82"/>
        <v>#NUM!</v>
      </c>
    </row>
    <row r="304" spans="18:32" x14ac:dyDescent="0.3">
      <c r="R304" s="296">
        <v>278</v>
      </c>
      <c r="S304" s="297">
        <f t="shared" si="73"/>
        <v>278</v>
      </c>
      <c r="T304" s="298">
        <f t="shared" si="76"/>
        <v>0</v>
      </c>
      <c r="U304" s="298">
        <f t="shared" si="83"/>
        <v>0</v>
      </c>
      <c r="V304" s="298">
        <f t="shared" si="77"/>
        <v>0</v>
      </c>
      <c r="W304" s="298">
        <f t="shared" si="74"/>
        <v>0</v>
      </c>
      <c r="X304" s="299">
        <f t="shared" si="81"/>
        <v>0</v>
      </c>
      <c r="Z304" s="296">
        <v>278</v>
      </c>
      <c r="AA304" s="297">
        <f t="shared" si="80"/>
        <v>278</v>
      </c>
      <c r="AB304" s="298" t="e">
        <f t="shared" si="72"/>
        <v>#NUM!</v>
      </c>
      <c r="AC304" s="298" t="e">
        <f t="shared" si="78"/>
        <v>#NUM!</v>
      </c>
      <c r="AD304" s="298" t="e">
        <f t="shared" si="79"/>
        <v>#NUM!</v>
      </c>
      <c r="AE304" s="298">
        <f t="shared" si="75"/>
        <v>0</v>
      </c>
      <c r="AF304" s="299" t="e">
        <f t="shared" si="82"/>
        <v>#NUM!</v>
      </c>
    </row>
    <row r="305" spans="18:32" x14ac:dyDescent="0.3">
      <c r="R305" s="296">
        <v>279</v>
      </c>
      <c r="S305" s="297">
        <f t="shared" si="73"/>
        <v>279</v>
      </c>
      <c r="T305" s="298">
        <f t="shared" si="76"/>
        <v>0</v>
      </c>
      <c r="U305" s="298">
        <f t="shared" si="83"/>
        <v>0</v>
      </c>
      <c r="V305" s="298">
        <f t="shared" si="77"/>
        <v>0</v>
      </c>
      <c r="W305" s="298">
        <f t="shared" si="74"/>
        <v>0</v>
      </c>
      <c r="X305" s="299">
        <f t="shared" si="81"/>
        <v>0</v>
      </c>
      <c r="Z305" s="296">
        <v>279</v>
      </c>
      <c r="AA305" s="297">
        <f t="shared" si="80"/>
        <v>279</v>
      </c>
      <c r="AB305" s="298" t="e">
        <f t="shared" si="72"/>
        <v>#NUM!</v>
      </c>
      <c r="AC305" s="298" t="e">
        <f t="shared" si="78"/>
        <v>#NUM!</v>
      </c>
      <c r="AD305" s="298" t="e">
        <f t="shared" si="79"/>
        <v>#NUM!</v>
      </c>
      <c r="AE305" s="298">
        <f t="shared" si="75"/>
        <v>0</v>
      </c>
      <c r="AF305" s="299" t="e">
        <f t="shared" si="82"/>
        <v>#NUM!</v>
      </c>
    </row>
    <row r="306" spans="18:32" x14ac:dyDescent="0.3">
      <c r="R306" s="296">
        <v>280</v>
      </c>
      <c r="S306" s="297">
        <f t="shared" si="73"/>
        <v>280</v>
      </c>
      <c r="T306" s="298">
        <f t="shared" si="76"/>
        <v>0</v>
      </c>
      <c r="U306" s="298">
        <f t="shared" si="83"/>
        <v>0</v>
      </c>
      <c r="V306" s="298">
        <f t="shared" si="77"/>
        <v>0</v>
      </c>
      <c r="W306" s="298">
        <f t="shared" si="74"/>
        <v>0</v>
      </c>
      <c r="X306" s="299">
        <f t="shared" si="81"/>
        <v>0</v>
      </c>
      <c r="Z306" s="296">
        <v>280</v>
      </c>
      <c r="AA306" s="297">
        <f t="shared" si="80"/>
        <v>280</v>
      </c>
      <c r="AB306" s="298" t="e">
        <f t="shared" si="72"/>
        <v>#NUM!</v>
      </c>
      <c r="AC306" s="298" t="e">
        <f t="shared" si="78"/>
        <v>#NUM!</v>
      </c>
      <c r="AD306" s="298" t="e">
        <f t="shared" si="79"/>
        <v>#NUM!</v>
      </c>
      <c r="AE306" s="298">
        <f t="shared" si="75"/>
        <v>0</v>
      </c>
      <c r="AF306" s="299" t="e">
        <f t="shared" si="82"/>
        <v>#NUM!</v>
      </c>
    </row>
    <row r="307" spans="18:32" x14ac:dyDescent="0.3">
      <c r="R307" s="296">
        <v>281</v>
      </c>
      <c r="S307" s="297">
        <f t="shared" si="73"/>
        <v>281</v>
      </c>
      <c r="T307" s="298">
        <f t="shared" si="76"/>
        <v>0</v>
      </c>
      <c r="U307" s="298">
        <f t="shared" si="83"/>
        <v>0</v>
      </c>
      <c r="V307" s="298">
        <f t="shared" si="77"/>
        <v>0</v>
      </c>
      <c r="W307" s="298">
        <f t="shared" si="74"/>
        <v>0</v>
      </c>
      <c r="X307" s="299">
        <f t="shared" si="81"/>
        <v>0</v>
      </c>
      <c r="Z307" s="296">
        <v>281</v>
      </c>
      <c r="AA307" s="297">
        <f t="shared" si="80"/>
        <v>281</v>
      </c>
      <c r="AB307" s="298" t="e">
        <f t="shared" si="72"/>
        <v>#NUM!</v>
      </c>
      <c r="AC307" s="298" t="e">
        <f t="shared" si="78"/>
        <v>#NUM!</v>
      </c>
      <c r="AD307" s="298" t="e">
        <f t="shared" si="79"/>
        <v>#NUM!</v>
      </c>
      <c r="AE307" s="298">
        <f t="shared" si="75"/>
        <v>0</v>
      </c>
      <c r="AF307" s="299" t="e">
        <f t="shared" si="82"/>
        <v>#NUM!</v>
      </c>
    </row>
    <row r="308" spans="18:32" x14ac:dyDescent="0.3">
      <c r="R308" s="296">
        <v>282</v>
      </c>
      <c r="S308" s="297">
        <f t="shared" si="73"/>
        <v>282</v>
      </c>
      <c r="T308" s="298">
        <f t="shared" si="76"/>
        <v>0</v>
      </c>
      <c r="U308" s="298">
        <f t="shared" si="83"/>
        <v>0</v>
      </c>
      <c r="V308" s="298">
        <f t="shared" si="77"/>
        <v>0</v>
      </c>
      <c r="W308" s="298">
        <f t="shared" si="74"/>
        <v>0</v>
      </c>
      <c r="X308" s="299">
        <f t="shared" si="81"/>
        <v>0</v>
      </c>
      <c r="Z308" s="296">
        <v>282</v>
      </c>
      <c r="AA308" s="297">
        <f t="shared" si="80"/>
        <v>282</v>
      </c>
      <c r="AB308" s="298" t="e">
        <f t="shared" si="72"/>
        <v>#NUM!</v>
      </c>
      <c r="AC308" s="298" t="e">
        <f t="shared" si="78"/>
        <v>#NUM!</v>
      </c>
      <c r="AD308" s="298" t="e">
        <f t="shared" si="79"/>
        <v>#NUM!</v>
      </c>
      <c r="AE308" s="298">
        <f t="shared" si="75"/>
        <v>0</v>
      </c>
      <c r="AF308" s="299" t="e">
        <f t="shared" si="82"/>
        <v>#NUM!</v>
      </c>
    </row>
    <row r="309" spans="18:32" x14ac:dyDescent="0.3">
      <c r="R309" s="296">
        <v>283</v>
      </c>
      <c r="S309" s="297">
        <f t="shared" si="73"/>
        <v>283</v>
      </c>
      <c r="T309" s="298">
        <f t="shared" si="76"/>
        <v>0</v>
      </c>
      <c r="U309" s="298">
        <f t="shared" si="83"/>
        <v>0</v>
      </c>
      <c r="V309" s="298">
        <f t="shared" si="77"/>
        <v>0</v>
      </c>
      <c r="W309" s="298">
        <f t="shared" si="74"/>
        <v>0</v>
      </c>
      <c r="X309" s="299">
        <f t="shared" si="81"/>
        <v>0</v>
      </c>
      <c r="Z309" s="296">
        <v>283</v>
      </c>
      <c r="AA309" s="297">
        <f t="shared" si="80"/>
        <v>283</v>
      </c>
      <c r="AB309" s="298" t="e">
        <f t="shared" si="72"/>
        <v>#NUM!</v>
      </c>
      <c r="AC309" s="298" t="e">
        <f t="shared" si="78"/>
        <v>#NUM!</v>
      </c>
      <c r="AD309" s="298" t="e">
        <f t="shared" si="79"/>
        <v>#NUM!</v>
      </c>
      <c r="AE309" s="298">
        <f t="shared" si="75"/>
        <v>0</v>
      </c>
      <c r="AF309" s="299" t="e">
        <f t="shared" si="82"/>
        <v>#NUM!</v>
      </c>
    </row>
    <row r="310" spans="18:32" x14ac:dyDescent="0.3">
      <c r="R310" s="296">
        <v>284</v>
      </c>
      <c r="S310" s="297">
        <f t="shared" si="73"/>
        <v>284</v>
      </c>
      <c r="T310" s="298">
        <f t="shared" si="76"/>
        <v>0</v>
      </c>
      <c r="U310" s="298">
        <f t="shared" si="83"/>
        <v>0</v>
      </c>
      <c r="V310" s="298">
        <f t="shared" si="77"/>
        <v>0</v>
      </c>
      <c r="W310" s="298">
        <f t="shared" si="74"/>
        <v>0</v>
      </c>
      <c r="X310" s="299">
        <f t="shared" si="81"/>
        <v>0</v>
      </c>
      <c r="Z310" s="296">
        <v>284</v>
      </c>
      <c r="AA310" s="297">
        <f t="shared" si="80"/>
        <v>284</v>
      </c>
      <c r="AB310" s="298" t="e">
        <f t="shared" si="72"/>
        <v>#NUM!</v>
      </c>
      <c r="AC310" s="298" t="e">
        <f t="shared" si="78"/>
        <v>#NUM!</v>
      </c>
      <c r="AD310" s="298" t="e">
        <f t="shared" si="79"/>
        <v>#NUM!</v>
      </c>
      <c r="AE310" s="298">
        <f t="shared" si="75"/>
        <v>0</v>
      </c>
      <c r="AF310" s="299" t="e">
        <f t="shared" si="82"/>
        <v>#NUM!</v>
      </c>
    </row>
    <row r="311" spans="18:32" x14ac:dyDescent="0.3">
      <c r="R311" s="296">
        <v>285</v>
      </c>
      <c r="S311" s="297">
        <f t="shared" si="73"/>
        <v>285</v>
      </c>
      <c r="T311" s="298">
        <f t="shared" si="76"/>
        <v>0</v>
      </c>
      <c r="U311" s="298">
        <f t="shared" si="83"/>
        <v>0</v>
      </c>
      <c r="V311" s="298">
        <f t="shared" si="77"/>
        <v>0</v>
      </c>
      <c r="W311" s="298">
        <f t="shared" si="74"/>
        <v>0</v>
      </c>
      <c r="X311" s="299">
        <f t="shared" si="81"/>
        <v>0</v>
      </c>
      <c r="Z311" s="296">
        <v>285</v>
      </c>
      <c r="AA311" s="297">
        <f t="shared" si="80"/>
        <v>285</v>
      </c>
      <c r="AB311" s="298" t="e">
        <f t="shared" si="72"/>
        <v>#NUM!</v>
      </c>
      <c r="AC311" s="298" t="e">
        <f t="shared" si="78"/>
        <v>#NUM!</v>
      </c>
      <c r="AD311" s="298" t="e">
        <f t="shared" si="79"/>
        <v>#NUM!</v>
      </c>
      <c r="AE311" s="298">
        <f t="shared" si="75"/>
        <v>0</v>
      </c>
      <c r="AF311" s="299" t="e">
        <f t="shared" si="82"/>
        <v>#NUM!</v>
      </c>
    </row>
    <row r="312" spans="18:32" x14ac:dyDescent="0.3">
      <c r="R312" s="296">
        <v>286</v>
      </c>
      <c r="S312" s="297">
        <f t="shared" si="73"/>
        <v>286</v>
      </c>
      <c r="T312" s="298">
        <f t="shared" si="76"/>
        <v>0</v>
      </c>
      <c r="U312" s="298">
        <f t="shared" si="83"/>
        <v>0</v>
      </c>
      <c r="V312" s="298">
        <f t="shared" si="77"/>
        <v>0</v>
      </c>
      <c r="W312" s="298">
        <f t="shared" si="74"/>
        <v>0</v>
      </c>
      <c r="X312" s="299">
        <f t="shared" si="81"/>
        <v>0</v>
      </c>
      <c r="Z312" s="296">
        <v>286</v>
      </c>
      <c r="AA312" s="297">
        <f t="shared" si="80"/>
        <v>286</v>
      </c>
      <c r="AB312" s="298" t="e">
        <f t="shared" si="72"/>
        <v>#NUM!</v>
      </c>
      <c r="AC312" s="298" t="e">
        <f t="shared" si="78"/>
        <v>#NUM!</v>
      </c>
      <c r="AD312" s="298" t="e">
        <f t="shared" si="79"/>
        <v>#NUM!</v>
      </c>
      <c r="AE312" s="298">
        <f t="shared" si="75"/>
        <v>0</v>
      </c>
      <c r="AF312" s="299" t="e">
        <f t="shared" si="82"/>
        <v>#NUM!</v>
      </c>
    </row>
    <row r="313" spans="18:32" x14ac:dyDescent="0.3">
      <c r="R313" s="296">
        <v>287</v>
      </c>
      <c r="S313" s="297">
        <f t="shared" si="73"/>
        <v>287</v>
      </c>
      <c r="T313" s="298">
        <f t="shared" si="76"/>
        <v>0</v>
      </c>
      <c r="U313" s="298">
        <f t="shared" si="83"/>
        <v>0</v>
      </c>
      <c r="V313" s="298">
        <f t="shared" si="77"/>
        <v>0</v>
      </c>
      <c r="W313" s="298">
        <f t="shared" si="74"/>
        <v>0</v>
      </c>
      <c r="X313" s="299">
        <f t="shared" si="81"/>
        <v>0</v>
      </c>
      <c r="Z313" s="296">
        <v>287</v>
      </c>
      <c r="AA313" s="297">
        <f t="shared" si="80"/>
        <v>287</v>
      </c>
      <c r="AB313" s="298" t="e">
        <f t="shared" si="72"/>
        <v>#NUM!</v>
      </c>
      <c r="AC313" s="298" t="e">
        <f t="shared" si="78"/>
        <v>#NUM!</v>
      </c>
      <c r="AD313" s="298" t="e">
        <f t="shared" si="79"/>
        <v>#NUM!</v>
      </c>
      <c r="AE313" s="298">
        <f t="shared" si="75"/>
        <v>0</v>
      </c>
      <c r="AF313" s="299" t="e">
        <f t="shared" si="82"/>
        <v>#NUM!</v>
      </c>
    </row>
    <row r="314" spans="18:32" x14ac:dyDescent="0.3">
      <c r="R314" s="326">
        <v>288</v>
      </c>
      <c r="S314" s="327">
        <f t="shared" si="73"/>
        <v>288</v>
      </c>
      <c r="T314" s="328">
        <f t="shared" si="76"/>
        <v>0</v>
      </c>
      <c r="U314" s="328">
        <f t="shared" si="83"/>
        <v>0</v>
      </c>
      <c r="V314" s="328">
        <f t="shared" si="77"/>
        <v>0</v>
      </c>
      <c r="W314" s="328">
        <f t="shared" si="74"/>
        <v>0</v>
      </c>
      <c r="X314" s="329">
        <f t="shared" si="81"/>
        <v>0</v>
      </c>
      <c r="Z314" s="326">
        <v>288</v>
      </c>
      <c r="AA314" s="327">
        <f t="shared" si="80"/>
        <v>288</v>
      </c>
      <c r="AB314" s="328" t="e">
        <f t="shared" si="72"/>
        <v>#NUM!</v>
      </c>
      <c r="AC314" s="328" t="e">
        <f t="shared" si="78"/>
        <v>#NUM!</v>
      </c>
      <c r="AD314" s="328" t="e">
        <f t="shared" si="79"/>
        <v>#NUM!</v>
      </c>
      <c r="AE314" s="328">
        <f t="shared" si="75"/>
        <v>0</v>
      </c>
      <c r="AF314" s="329" t="e">
        <f t="shared" si="82"/>
        <v>#NUM!</v>
      </c>
    </row>
    <row r="315" spans="18:32" x14ac:dyDescent="0.3">
      <c r="R315" s="159">
        <v>289</v>
      </c>
      <c r="S315" s="246">
        <f t="shared" si="73"/>
        <v>289</v>
      </c>
      <c r="T315" s="160">
        <f t="shared" si="76"/>
        <v>0</v>
      </c>
      <c r="U315" s="160">
        <f t="shared" si="83"/>
        <v>0</v>
      </c>
      <c r="V315" s="160">
        <f t="shared" si="77"/>
        <v>0</v>
      </c>
      <c r="W315" s="160">
        <f t="shared" si="74"/>
        <v>0</v>
      </c>
      <c r="X315" s="161">
        <f t="shared" si="81"/>
        <v>0</v>
      </c>
      <c r="Z315" s="159">
        <v>289</v>
      </c>
      <c r="AA315" s="246">
        <f t="shared" si="80"/>
        <v>289</v>
      </c>
      <c r="AB315" s="160" t="e">
        <f t="shared" si="72"/>
        <v>#NUM!</v>
      </c>
      <c r="AC315" s="160" t="e">
        <f t="shared" si="78"/>
        <v>#NUM!</v>
      </c>
      <c r="AD315" s="160" t="e">
        <f t="shared" si="79"/>
        <v>#NUM!</v>
      </c>
      <c r="AE315" s="160">
        <f t="shared" si="75"/>
        <v>0</v>
      </c>
      <c r="AF315" s="161" t="e">
        <f t="shared" si="82"/>
        <v>#NUM!</v>
      </c>
    </row>
    <row r="316" spans="18:32" x14ac:dyDescent="0.3">
      <c r="R316" s="159">
        <v>290</v>
      </c>
      <c r="S316" s="246">
        <f t="shared" si="73"/>
        <v>290</v>
      </c>
      <c r="T316" s="160">
        <f t="shared" si="76"/>
        <v>0</v>
      </c>
      <c r="U316" s="160">
        <f t="shared" si="83"/>
        <v>0</v>
      </c>
      <c r="V316" s="160">
        <f t="shared" si="77"/>
        <v>0</v>
      </c>
      <c r="W316" s="160">
        <f t="shared" si="74"/>
        <v>0</v>
      </c>
      <c r="X316" s="161">
        <f t="shared" si="81"/>
        <v>0</v>
      </c>
      <c r="Z316" s="159">
        <v>290</v>
      </c>
      <c r="AA316" s="246">
        <f t="shared" si="80"/>
        <v>290</v>
      </c>
      <c r="AB316" s="160" t="e">
        <f t="shared" si="72"/>
        <v>#NUM!</v>
      </c>
      <c r="AC316" s="160" t="e">
        <f t="shared" si="78"/>
        <v>#NUM!</v>
      </c>
      <c r="AD316" s="160" t="e">
        <f t="shared" si="79"/>
        <v>#NUM!</v>
      </c>
      <c r="AE316" s="160">
        <f t="shared" si="75"/>
        <v>0</v>
      </c>
      <c r="AF316" s="161" t="e">
        <f t="shared" si="82"/>
        <v>#NUM!</v>
      </c>
    </row>
    <row r="317" spans="18:32" x14ac:dyDescent="0.3">
      <c r="R317" s="159">
        <v>291</v>
      </c>
      <c r="S317" s="246">
        <f t="shared" si="73"/>
        <v>291</v>
      </c>
      <c r="T317" s="160">
        <f t="shared" si="76"/>
        <v>0</v>
      </c>
      <c r="U317" s="160">
        <f t="shared" si="83"/>
        <v>0</v>
      </c>
      <c r="V317" s="160">
        <f t="shared" si="77"/>
        <v>0</v>
      </c>
      <c r="W317" s="160">
        <f t="shared" si="74"/>
        <v>0</v>
      </c>
      <c r="X317" s="161">
        <f t="shared" si="81"/>
        <v>0</v>
      </c>
      <c r="Z317" s="159">
        <v>291</v>
      </c>
      <c r="AA317" s="246">
        <f t="shared" si="80"/>
        <v>291</v>
      </c>
      <c r="AB317" s="160" t="e">
        <f t="shared" si="72"/>
        <v>#NUM!</v>
      </c>
      <c r="AC317" s="160" t="e">
        <f t="shared" si="78"/>
        <v>#NUM!</v>
      </c>
      <c r="AD317" s="160" t="e">
        <f t="shared" si="79"/>
        <v>#NUM!</v>
      </c>
      <c r="AE317" s="160">
        <f t="shared" si="75"/>
        <v>0</v>
      </c>
      <c r="AF317" s="161" t="e">
        <f t="shared" si="82"/>
        <v>#NUM!</v>
      </c>
    </row>
    <row r="318" spans="18:32" x14ac:dyDescent="0.3">
      <c r="R318" s="159">
        <v>292</v>
      </c>
      <c r="S318" s="246">
        <f t="shared" si="73"/>
        <v>292</v>
      </c>
      <c r="T318" s="160">
        <f t="shared" si="76"/>
        <v>0</v>
      </c>
      <c r="U318" s="160">
        <f t="shared" si="83"/>
        <v>0</v>
      </c>
      <c r="V318" s="160">
        <f t="shared" si="77"/>
        <v>0</v>
      </c>
      <c r="W318" s="160">
        <f t="shared" si="74"/>
        <v>0</v>
      </c>
      <c r="X318" s="161">
        <f t="shared" si="81"/>
        <v>0</v>
      </c>
      <c r="Z318" s="159">
        <v>292</v>
      </c>
      <c r="AA318" s="246">
        <f t="shared" si="80"/>
        <v>292</v>
      </c>
      <c r="AB318" s="160" t="e">
        <f t="shared" si="72"/>
        <v>#NUM!</v>
      </c>
      <c r="AC318" s="160" t="e">
        <f t="shared" si="78"/>
        <v>#NUM!</v>
      </c>
      <c r="AD318" s="160" t="e">
        <f t="shared" si="79"/>
        <v>#NUM!</v>
      </c>
      <c r="AE318" s="160">
        <f t="shared" si="75"/>
        <v>0</v>
      </c>
      <c r="AF318" s="161" t="e">
        <f t="shared" si="82"/>
        <v>#NUM!</v>
      </c>
    </row>
    <row r="319" spans="18:32" x14ac:dyDescent="0.3">
      <c r="R319" s="159">
        <v>293</v>
      </c>
      <c r="S319" s="246">
        <f t="shared" si="73"/>
        <v>293</v>
      </c>
      <c r="T319" s="160">
        <f t="shared" si="76"/>
        <v>0</v>
      </c>
      <c r="U319" s="160">
        <f t="shared" si="83"/>
        <v>0</v>
      </c>
      <c r="V319" s="160">
        <f t="shared" si="77"/>
        <v>0</v>
      </c>
      <c r="W319" s="160">
        <f t="shared" si="74"/>
        <v>0</v>
      </c>
      <c r="X319" s="161">
        <f t="shared" si="81"/>
        <v>0</v>
      </c>
      <c r="Z319" s="159">
        <v>293</v>
      </c>
      <c r="AA319" s="246">
        <f t="shared" si="80"/>
        <v>293</v>
      </c>
      <c r="AB319" s="160" t="e">
        <f t="shared" si="72"/>
        <v>#NUM!</v>
      </c>
      <c r="AC319" s="160" t="e">
        <f t="shared" si="78"/>
        <v>#NUM!</v>
      </c>
      <c r="AD319" s="160" t="e">
        <f t="shared" si="79"/>
        <v>#NUM!</v>
      </c>
      <c r="AE319" s="160">
        <f t="shared" si="75"/>
        <v>0</v>
      </c>
      <c r="AF319" s="161" t="e">
        <f t="shared" si="82"/>
        <v>#NUM!</v>
      </c>
    </row>
    <row r="320" spans="18:32" x14ac:dyDescent="0.3">
      <c r="R320" s="159">
        <v>294</v>
      </c>
      <c r="S320" s="246">
        <f t="shared" si="73"/>
        <v>294</v>
      </c>
      <c r="T320" s="160">
        <f t="shared" si="76"/>
        <v>0</v>
      </c>
      <c r="U320" s="160">
        <f t="shared" si="83"/>
        <v>0</v>
      </c>
      <c r="V320" s="160">
        <f t="shared" si="77"/>
        <v>0</v>
      </c>
      <c r="W320" s="160">
        <f t="shared" si="74"/>
        <v>0</v>
      </c>
      <c r="X320" s="161">
        <f t="shared" si="81"/>
        <v>0</v>
      </c>
      <c r="Z320" s="159">
        <v>294</v>
      </c>
      <c r="AA320" s="246">
        <f t="shared" si="80"/>
        <v>294</v>
      </c>
      <c r="AB320" s="160" t="e">
        <f t="shared" si="72"/>
        <v>#NUM!</v>
      </c>
      <c r="AC320" s="160" t="e">
        <f t="shared" si="78"/>
        <v>#NUM!</v>
      </c>
      <c r="AD320" s="160" t="e">
        <f t="shared" si="79"/>
        <v>#NUM!</v>
      </c>
      <c r="AE320" s="160">
        <f t="shared" si="75"/>
        <v>0</v>
      </c>
      <c r="AF320" s="161" t="e">
        <f t="shared" si="82"/>
        <v>#NUM!</v>
      </c>
    </row>
    <row r="321" spans="18:32" x14ac:dyDescent="0.3">
      <c r="R321" s="159">
        <v>295</v>
      </c>
      <c r="S321" s="246">
        <f t="shared" si="73"/>
        <v>295</v>
      </c>
      <c r="T321" s="160">
        <f t="shared" si="76"/>
        <v>0</v>
      </c>
      <c r="U321" s="160">
        <f t="shared" si="83"/>
        <v>0</v>
      </c>
      <c r="V321" s="160">
        <f t="shared" si="77"/>
        <v>0</v>
      </c>
      <c r="W321" s="160">
        <f t="shared" si="74"/>
        <v>0</v>
      </c>
      <c r="X321" s="161">
        <f t="shared" si="81"/>
        <v>0</v>
      </c>
      <c r="Z321" s="159">
        <v>295</v>
      </c>
      <c r="AA321" s="246">
        <f t="shared" si="80"/>
        <v>295</v>
      </c>
      <c r="AB321" s="160" t="e">
        <f t="shared" si="72"/>
        <v>#NUM!</v>
      </c>
      <c r="AC321" s="160" t="e">
        <f t="shared" si="78"/>
        <v>#NUM!</v>
      </c>
      <c r="AD321" s="160" t="e">
        <f t="shared" si="79"/>
        <v>#NUM!</v>
      </c>
      <c r="AE321" s="160">
        <f t="shared" si="75"/>
        <v>0</v>
      </c>
      <c r="AF321" s="161" t="e">
        <f t="shared" si="82"/>
        <v>#NUM!</v>
      </c>
    </row>
    <row r="322" spans="18:32" x14ac:dyDescent="0.3">
      <c r="R322" s="159">
        <v>296</v>
      </c>
      <c r="S322" s="246">
        <f t="shared" si="73"/>
        <v>296</v>
      </c>
      <c r="T322" s="160">
        <f t="shared" si="76"/>
        <v>0</v>
      </c>
      <c r="U322" s="160">
        <f t="shared" si="83"/>
        <v>0</v>
      </c>
      <c r="V322" s="160">
        <f t="shared" si="77"/>
        <v>0</v>
      </c>
      <c r="W322" s="160">
        <f t="shared" si="74"/>
        <v>0</v>
      </c>
      <c r="X322" s="161">
        <f t="shared" si="81"/>
        <v>0</v>
      </c>
      <c r="Z322" s="159">
        <v>296</v>
      </c>
      <c r="AA322" s="246">
        <f t="shared" si="80"/>
        <v>296</v>
      </c>
      <c r="AB322" s="160" t="e">
        <f t="shared" ref="AB322:AB385" si="84">AF321</f>
        <v>#NUM!</v>
      </c>
      <c r="AC322" s="160" t="e">
        <f t="shared" si="78"/>
        <v>#NUM!</v>
      </c>
      <c r="AD322" s="160" t="e">
        <f t="shared" si="79"/>
        <v>#NUM!</v>
      </c>
      <c r="AE322" s="160">
        <f t="shared" si="75"/>
        <v>0</v>
      </c>
      <c r="AF322" s="161" t="e">
        <f t="shared" si="82"/>
        <v>#NUM!</v>
      </c>
    </row>
    <row r="323" spans="18:32" x14ac:dyDescent="0.3">
      <c r="R323" s="159">
        <v>297</v>
      </c>
      <c r="S323" s="246">
        <f t="shared" si="73"/>
        <v>297</v>
      </c>
      <c r="T323" s="160">
        <f t="shared" si="76"/>
        <v>0</v>
      </c>
      <c r="U323" s="160">
        <f t="shared" si="83"/>
        <v>0</v>
      </c>
      <c r="V323" s="160">
        <f t="shared" si="77"/>
        <v>0</v>
      </c>
      <c r="W323" s="160">
        <f t="shared" si="74"/>
        <v>0</v>
      </c>
      <c r="X323" s="161">
        <f t="shared" si="81"/>
        <v>0</v>
      </c>
      <c r="Z323" s="159">
        <v>297</v>
      </c>
      <c r="AA323" s="246">
        <f t="shared" si="80"/>
        <v>297</v>
      </c>
      <c r="AB323" s="160" t="e">
        <f t="shared" si="84"/>
        <v>#NUM!</v>
      </c>
      <c r="AC323" s="160" t="e">
        <f t="shared" si="78"/>
        <v>#NUM!</v>
      </c>
      <c r="AD323" s="160" t="e">
        <f t="shared" si="79"/>
        <v>#NUM!</v>
      </c>
      <c r="AE323" s="160">
        <f t="shared" si="75"/>
        <v>0</v>
      </c>
      <c r="AF323" s="161" t="e">
        <f t="shared" si="82"/>
        <v>#NUM!</v>
      </c>
    </row>
    <row r="324" spans="18:32" x14ac:dyDescent="0.3">
      <c r="R324" s="159">
        <v>298</v>
      </c>
      <c r="S324" s="246">
        <f t="shared" si="73"/>
        <v>298</v>
      </c>
      <c r="T324" s="160">
        <f t="shared" si="76"/>
        <v>0</v>
      </c>
      <c r="U324" s="160">
        <f t="shared" si="83"/>
        <v>0</v>
      </c>
      <c r="V324" s="160">
        <f t="shared" si="77"/>
        <v>0</v>
      </c>
      <c r="W324" s="160">
        <f t="shared" si="74"/>
        <v>0</v>
      </c>
      <c r="X324" s="161">
        <f t="shared" si="81"/>
        <v>0</v>
      </c>
      <c r="Z324" s="159">
        <v>298</v>
      </c>
      <c r="AA324" s="246">
        <f t="shared" si="80"/>
        <v>298</v>
      </c>
      <c r="AB324" s="160" t="e">
        <f t="shared" si="84"/>
        <v>#NUM!</v>
      </c>
      <c r="AC324" s="160" t="e">
        <f t="shared" si="78"/>
        <v>#NUM!</v>
      </c>
      <c r="AD324" s="160" t="e">
        <f t="shared" si="79"/>
        <v>#NUM!</v>
      </c>
      <c r="AE324" s="160">
        <f t="shared" si="75"/>
        <v>0</v>
      </c>
      <c r="AF324" s="161" t="e">
        <f t="shared" si="82"/>
        <v>#NUM!</v>
      </c>
    </row>
    <row r="325" spans="18:32" x14ac:dyDescent="0.3">
      <c r="R325" s="159">
        <v>299</v>
      </c>
      <c r="S325" s="246">
        <f t="shared" si="73"/>
        <v>299</v>
      </c>
      <c r="T325" s="160">
        <f t="shared" si="76"/>
        <v>0</v>
      </c>
      <c r="U325" s="160">
        <f t="shared" si="83"/>
        <v>0</v>
      </c>
      <c r="V325" s="160">
        <f t="shared" si="77"/>
        <v>0</v>
      </c>
      <c r="W325" s="160">
        <f t="shared" si="74"/>
        <v>0</v>
      </c>
      <c r="X325" s="161">
        <f t="shared" si="81"/>
        <v>0</v>
      </c>
      <c r="Z325" s="159">
        <v>299</v>
      </c>
      <c r="AA325" s="246">
        <f t="shared" si="80"/>
        <v>299</v>
      </c>
      <c r="AB325" s="160" t="e">
        <f t="shared" si="84"/>
        <v>#NUM!</v>
      </c>
      <c r="AC325" s="160" t="e">
        <f t="shared" si="78"/>
        <v>#NUM!</v>
      </c>
      <c r="AD325" s="160" t="e">
        <f t="shared" si="79"/>
        <v>#NUM!</v>
      </c>
      <c r="AE325" s="160">
        <f t="shared" si="75"/>
        <v>0</v>
      </c>
      <c r="AF325" s="161" t="e">
        <f t="shared" si="82"/>
        <v>#NUM!</v>
      </c>
    </row>
    <row r="326" spans="18:32" x14ac:dyDescent="0.3">
      <c r="R326" s="159">
        <v>300</v>
      </c>
      <c r="S326" s="246">
        <f t="shared" si="73"/>
        <v>300</v>
      </c>
      <c r="T326" s="160">
        <f t="shared" si="76"/>
        <v>0</v>
      </c>
      <c r="U326" s="160">
        <f t="shared" si="83"/>
        <v>0</v>
      </c>
      <c r="V326" s="160">
        <f t="shared" si="77"/>
        <v>0</v>
      </c>
      <c r="W326" s="160">
        <f t="shared" si="74"/>
        <v>0</v>
      </c>
      <c r="X326" s="161">
        <f t="shared" si="81"/>
        <v>0</v>
      </c>
      <c r="Z326" s="159">
        <v>300</v>
      </c>
      <c r="AA326" s="246">
        <f t="shared" si="80"/>
        <v>300</v>
      </c>
      <c r="AB326" s="160" t="e">
        <f t="shared" si="84"/>
        <v>#NUM!</v>
      </c>
      <c r="AC326" s="160" t="e">
        <f t="shared" si="78"/>
        <v>#NUM!</v>
      </c>
      <c r="AD326" s="160" t="e">
        <f t="shared" si="79"/>
        <v>#NUM!</v>
      </c>
      <c r="AE326" s="160">
        <f t="shared" si="75"/>
        <v>0</v>
      </c>
      <c r="AF326" s="161" t="e">
        <f t="shared" si="82"/>
        <v>#NUM!</v>
      </c>
    </row>
    <row r="327" spans="18:32" x14ac:dyDescent="0.3">
      <c r="R327" s="288">
        <v>301</v>
      </c>
      <c r="S327" s="289">
        <f t="shared" si="73"/>
        <v>301</v>
      </c>
      <c r="T327" s="290">
        <f t="shared" si="76"/>
        <v>0</v>
      </c>
      <c r="U327" s="290">
        <f t="shared" si="83"/>
        <v>0</v>
      </c>
      <c r="V327" s="290">
        <f t="shared" si="77"/>
        <v>0</v>
      </c>
      <c r="W327" s="290">
        <f t="shared" si="74"/>
        <v>0</v>
      </c>
      <c r="X327" s="291">
        <f t="shared" si="81"/>
        <v>0</v>
      </c>
      <c r="Z327" s="288">
        <v>301</v>
      </c>
      <c r="AA327" s="289">
        <f t="shared" si="80"/>
        <v>301</v>
      </c>
      <c r="AB327" s="290" t="e">
        <f t="shared" si="84"/>
        <v>#NUM!</v>
      </c>
      <c r="AC327" s="290" t="e">
        <f t="shared" si="78"/>
        <v>#NUM!</v>
      </c>
      <c r="AD327" s="290" t="e">
        <f t="shared" si="79"/>
        <v>#NUM!</v>
      </c>
      <c r="AE327" s="290">
        <f t="shared" si="75"/>
        <v>0</v>
      </c>
      <c r="AF327" s="291" t="e">
        <f t="shared" si="82"/>
        <v>#NUM!</v>
      </c>
    </row>
    <row r="328" spans="18:32" x14ac:dyDescent="0.3">
      <c r="R328" s="296">
        <v>302</v>
      </c>
      <c r="S328" s="297">
        <f t="shared" si="73"/>
        <v>302</v>
      </c>
      <c r="T328" s="298">
        <f t="shared" si="76"/>
        <v>0</v>
      </c>
      <c r="U328" s="298">
        <f t="shared" si="83"/>
        <v>0</v>
      </c>
      <c r="V328" s="298">
        <f t="shared" si="77"/>
        <v>0</v>
      </c>
      <c r="W328" s="298">
        <f t="shared" si="74"/>
        <v>0</v>
      </c>
      <c r="X328" s="299">
        <f t="shared" si="81"/>
        <v>0</v>
      </c>
      <c r="Z328" s="296">
        <v>302</v>
      </c>
      <c r="AA328" s="297">
        <f t="shared" si="80"/>
        <v>302</v>
      </c>
      <c r="AB328" s="298" t="e">
        <f t="shared" si="84"/>
        <v>#NUM!</v>
      </c>
      <c r="AC328" s="298" t="e">
        <f t="shared" si="78"/>
        <v>#NUM!</v>
      </c>
      <c r="AD328" s="298" t="e">
        <f t="shared" si="79"/>
        <v>#NUM!</v>
      </c>
      <c r="AE328" s="298">
        <f t="shared" si="75"/>
        <v>0</v>
      </c>
      <c r="AF328" s="299" t="e">
        <f t="shared" si="82"/>
        <v>#NUM!</v>
      </c>
    </row>
    <row r="329" spans="18:32" x14ac:dyDescent="0.3">
      <c r="R329" s="296">
        <v>303</v>
      </c>
      <c r="S329" s="297">
        <f t="shared" si="73"/>
        <v>303</v>
      </c>
      <c r="T329" s="298">
        <f t="shared" si="76"/>
        <v>0</v>
      </c>
      <c r="U329" s="298">
        <f t="shared" si="83"/>
        <v>0</v>
      </c>
      <c r="V329" s="298">
        <f t="shared" si="77"/>
        <v>0</v>
      </c>
      <c r="W329" s="298">
        <f t="shared" si="74"/>
        <v>0</v>
      </c>
      <c r="X329" s="299">
        <f t="shared" si="81"/>
        <v>0</v>
      </c>
      <c r="Z329" s="296">
        <v>303</v>
      </c>
      <c r="AA329" s="297">
        <f t="shared" si="80"/>
        <v>303</v>
      </c>
      <c r="AB329" s="298" t="e">
        <f t="shared" si="84"/>
        <v>#NUM!</v>
      </c>
      <c r="AC329" s="298" t="e">
        <f t="shared" si="78"/>
        <v>#NUM!</v>
      </c>
      <c r="AD329" s="298" t="e">
        <f t="shared" si="79"/>
        <v>#NUM!</v>
      </c>
      <c r="AE329" s="298">
        <f t="shared" si="75"/>
        <v>0</v>
      </c>
      <c r="AF329" s="299" t="e">
        <f t="shared" si="82"/>
        <v>#NUM!</v>
      </c>
    </row>
    <row r="330" spans="18:32" x14ac:dyDescent="0.3">
      <c r="R330" s="296">
        <v>304</v>
      </c>
      <c r="S330" s="297">
        <f t="shared" si="73"/>
        <v>304</v>
      </c>
      <c r="T330" s="298">
        <f t="shared" si="76"/>
        <v>0</v>
      </c>
      <c r="U330" s="298">
        <f t="shared" si="83"/>
        <v>0</v>
      </c>
      <c r="V330" s="298">
        <f t="shared" si="77"/>
        <v>0</v>
      </c>
      <c r="W330" s="298">
        <f t="shared" si="74"/>
        <v>0</v>
      </c>
      <c r="X330" s="299">
        <f t="shared" si="81"/>
        <v>0</v>
      </c>
      <c r="Z330" s="296">
        <v>304</v>
      </c>
      <c r="AA330" s="297">
        <f t="shared" si="80"/>
        <v>304</v>
      </c>
      <c r="AB330" s="298" t="e">
        <f t="shared" si="84"/>
        <v>#NUM!</v>
      </c>
      <c r="AC330" s="298" t="e">
        <f t="shared" si="78"/>
        <v>#NUM!</v>
      </c>
      <c r="AD330" s="298" t="e">
        <f t="shared" si="79"/>
        <v>#NUM!</v>
      </c>
      <c r="AE330" s="298">
        <f t="shared" si="75"/>
        <v>0</v>
      </c>
      <c r="AF330" s="299" t="e">
        <f t="shared" si="82"/>
        <v>#NUM!</v>
      </c>
    </row>
    <row r="331" spans="18:32" x14ac:dyDescent="0.3">
      <c r="R331" s="296">
        <v>305</v>
      </c>
      <c r="S331" s="297">
        <f t="shared" si="73"/>
        <v>305</v>
      </c>
      <c r="T331" s="298">
        <f t="shared" si="76"/>
        <v>0</v>
      </c>
      <c r="U331" s="298">
        <f t="shared" si="83"/>
        <v>0</v>
      </c>
      <c r="V331" s="298">
        <f t="shared" si="77"/>
        <v>0</v>
      </c>
      <c r="W331" s="298">
        <f t="shared" si="74"/>
        <v>0</v>
      </c>
      <c r="X331" s="299">
        <f t="shared" si="81"/>
        <v>0</v>
      </c>
      <c r="Z331" s="296">
        <v>305</v>
      </c>
      <c r="AA331" s="297">
        <f t="shared" si="80"/>
        <v>305</v>
      </c>
      <c r="AB331" s="298" t="e">
        <f t="shared" si="84"/>
        <v>#NUM!</v>
      </c>
      <c r="AC331" s="298" t="e">
        <f t="shared" si="78"/>
        <v>#NUM!</v>
      </c>
      <c r="AD331" s="298" t="e">
        <f t="shared" si="79"/>
        <v>#NUM!</v>
      </c>
      <c r="AE331" s="298">
        <f t="shared" si="75"/>
        <v>0</v>
      </c>
      <c r="AF331" s="299" t="e">
        <f t="shared" si="82"/>
        <v>#NUM!</v>
      </c>
    </row>
    <row r="332" spans="18:32" x14ac:dyDescent="0.3">
      <c r="R332" s="296">
        <v>306</v>
      </c>
      <c r="S332" s="297">
        <f t="shared" si="73"/>
        <v>306</v>
      </c>
      <c r="T332" s="298">
        <f t="shared" si="76"/>
        <v>0</v>
      </c>
      <c r="U332" s="298">
        <f t="shared" si="83"/>
        <v>0</v>
      </c>
      <c r="V332" s="298">
        <f t="shared" si="77"/>
        <v>0</v>
      </c>
      <c r="W332" s="298">
        <f t="shared" si="74"/>
        <v>0</v>
      </c>
      <c r="X332" s="299">
        <f t="shared" si="81"/>
        <v>0</v>
      </c>
      <c r="Z332" s="296">
        <v>306</v>
      </c>
      <c r="AA332" s="297">
        <f t="shared" si="80"/>
        <v>306</v>
      </c>
      <c r="AB332" s="298" t="e">
        <f t="shared" si="84"/>
        <v>#NUM!</v>
      </c>
      <c r="AC332" s="298" t="e">
        <f t="shared" si="78"/>
        <v>#NUM!</v>
      </c>
      <c r="AD332" s="298" t="e">
        <f t="shared" si="79"/>
        <v>#NUM!</v>
      </c>
      <c r="AE332" s="298">
        <f t="shared" si="75"/>
        <v>0</v>
      </c>
      <c r="AF332" s="299" t="e">
        <f t="shared" si="82"/>
        <v>#NUM!</v>
      </c>
    </row>
    <row r="333" spans="18:32" x14ac:dyDescent="0.3">
      <c r="R333" s="296">
        <v>307</v>
      </c>
      <c r="S333" s="297">
        <f t="shared" si="73"/>
        <v>307</v>
      </c>
      <c r="T333" s="298">
        <f t="shared" si="76"/>
        <v>0</v>
      </c>
      <c r="U333" s="298">
        <f t="shared" si="83"/>
        <v>0</v>
      </c>
      <c r="V333" s="298">
        <f t="shared" si="77"/>
        <v>0</v>
      </c>
      <c r="W333" s="298">
        <f t="shared" si="74"/>
        <v>0</v>
      </c>
      <c r="X333" s="299">
        <f t="shared" si="81"/>
        <v>0</v>
      </c>
      <c r="Z333" s="296">
        <v>307</v>
      </c>
      <c r="AA333" s="297">
        <f t="shared" si="80"/>
        <v>307</v>
      </c>
      <c r="AB333" s="298" t="e">
        <f t="shared" si="84"/>
        <v>#NUM!</v>
      </c>
      <c r="AC333" s="298" t="e">
        <f t="shared" si="78"/>
        <v>#NUM!</v>
      </c>
      <c r="AD333" s="298" t="e">
        <f t="shared" si="79"/>
        <v>#NUM!</v>
      </c>
      <c r="AE333" s="298">
        <f t="shared" si="75"/>
        <v>0</v>
      </c>
      <c r="AF333" s="299" t="e">
        <f t="shared" si="82"/>
        <v>#NUM!</v>
      </c>
    </row>
    <row r="334" spans="18:32" x14ac:dyDescent="0.3">
      <c r="R334" s="296">
        <v>308</v>
      </c>
      <c r="S334" s="297">
        <f t="shared" si="73"/>
        <v>308</v>
      </c>
      <c r="T334" s="298">
        <f t="shared" si="76"/>
        <v>0</v>
      </c>
      <c r="U334" s="298">
        <f t="shared" si="83"/>
        <v>0</v>
      </c>
      <c r="V334" s="298">
        <f t="shared" si="77"/>
        <v>0</v>
      </c>
      <c r="W334" s="298">
        <f t="shared" si="74"/>
        <v>0</v>
      </c>
      <c r="X334" s="299">
        <f t="shared" si="81"/>
        <v>0</v>
      </c>
      <c r="Z334" s="296">
        <v>308</v>
      </c>
      <c r="AA334" s="297">
        <f t="shared" si="80"/>
        <v>308</v>
      </c>
      <c r="AB334" s="298" t="e">
        <f t="shared" si="84"/>
        <v>#NUM!</v>
      </c>
      <c r="AC334" s="298" t="e">
        <f t="shared" si="78"/>
        <v>#NUM!</v>
      </c>
      <c r="AD334" s="298" t="e">
        <f t="shared" si="79"/>
        <v>#NUM!</v>
      </c>
      <c r="AE334" s="298">
        <f t="shared" si="75"/>
        <v>0</v>
      </c>
      <c r="AF334" s="299" t="e">
        <f t="shared" si="82"/>
        <v>#NUM!</v>
      </c>
    </row>
    <row r="335" spans="18:32" x14ac:dyDescent="0.3">
      <c r="R335" s="296">
        <v>309</v>
      </c>
      <c r="S335" s="297">
        <f t="shared" si="73"/>
        <v>309</v>
      </c>
      <c r="T335" s="298">
        <f t="shared" si="76"/>
        <v>0</v>
      </c>
      <c r="U335" s="298">
        <f t="shared" si="83"/>
        <v>0</v>
      </c>
      <c r="V335" s="298">
        <f t="shared" si="77"/>
        <v>0</v>
      </c>
      <c r="W335" s="298">
        <f t="shared" si="74"/>
        <v>0</v>
      </c>
      <c r="X335" s="299">
        <f t="shared" si="81"/>
        <v>0</v>
      </c>
      <c r="Z335" s="296">
        <v>309</v>
      </c>
      <c r="AA335" s="297">
        <f t="shared" si="80"/>
        <v>309</v>
      </c>
      <c r="AB335" s="298" t="e">
        <f t="shared" si="84"/>
        <v>#NUM!</v>
      </c>
      <c r="AC335" s="298" t="e">
        <f t="shared" si="78"/>
        <v>#NUM!</v>
      </c>
      <c r="AD335" s="298" t="e">
        <f t="shared" si="79"/>
        <v>#NUM!</v>
      </c>
      <c r="AE335" s="298">
        <f t="shared" si="75"/>
        <v>0</v>
      </c>
      <c r="AF335" s="299" t="e">
        <f t="shared" si="82"/>
        <v>#NUM!</v>
      </c>
    </row>
    <row r="336" spans="18:32" x14ac:dyDescent="0.3">
      <c r="R336" s="296">
        <v>310</v>
      </c>
      <c r="S336" s="297">
        <f t="shared" si="73"/>
        <v>310</v>
      </c>
      <c r="T336" s="298">
        <f t="shared" si="76"/>
        <v>0</v>
      </c>
      <c r="U336" s="298">
        <f t="shared" si="83"/>
        <v>0</v>
      </c>
      <c r="V336" s="298">
        <f t="shared" si="77"/>
        <v>0</v>
      </c>
      <c r="W336" s="298">
        <f t="shared" si="74"/>
        <v>0</v>
      </c>
      <c r="X336" s="299">
        <f t="shared" si="81"/>
        <v>0</v>
      </c>
      <c r="Z336" s="296">
        <v>310</v>
      </c>
      <c r="AA336" s="297">
        <f t="shared" si="80"/>
        <v>310</v>
      </c>
      <c r="AB336" s="298" t="e">
        <f t="shared" si="84"/>
        <v>#NUM!</v>
      </c>
      <c r="AC336" s="298" t="e">
        <f t="shared" si="78"/>
        <v>#NUM!</v>
      </c>
      <c r="AD336" s="298" t="e">
        <f t="shared" si="79"/>
        <v>#NUM!</v>
      </c>
      <c r="AE336" s="298">
        <f t="shared" si="75"/>
        <v>0</v>
      </c>
      <c r="AF336" s="299" t="e">
        <f t="shared" si="82"/>
        <v>#NUM!</v>
      </c>
    </row>
    <row r="337" spans="18:32" x14ac:dyDescent="0.3">
      <c r="R337" s="296">
        <v>311</v>
      </c>
      <c r="S337" s="297">
        <f t="shared" si="73"/>
        <v>311</v>
      </c>
      <c r="T337" s="298">
        <f t="shared" si="76"/>
        <v>0</v>
      </c>
      <c r="U337" s="298">
        <f t="shared" si="83"/>
        <v>0</v>
      </c>
      <c r="V337" s="298">
        <f t="shared" si="77"/>
        <v>0</v>
      </c>
      <c r="W337" s="298">
        <f t="shared" si="74"/>
        <v>0</v>
      </c>
      <c r="X337" s="299">
        <f t="shared" si="81"/>
        <v>0</v>
      </c>
      <c r="Z337" s="296">
        <v>311</v>
      </c>
      <c r="AA337" s="297">
        <f t="shared" si="80"/>
        <v>311</v>
      </c>
      <c r="AB337" s="298" t="e">
        <f t="shared" si="84"/>
        <v>#NUM!</v>
      </c>
      <c r="AC337" s="298" t="e">
        <f t="shared" si="78"/>
        <v>#NUM!</v>
      </c>
      <c r="AD337" s="298" t="e">
        <f t="shared" si="79"/>
        <v>#NUM!</v>
      </c>
      <c r="AE337" s="298">
        <f t="shared" si="75"/>
        <v>0</v>
      </c>
      <c r="AF337" s="299" t="e">
        <f t="shared" si="82"/>
        <v>#NUM!</v>
      </c>
    </row>
    <row r="338" spans="18:32" x14ac:dyDescent="0.3">
      <c r="R338" s="326">
        <v>312</v>
      </c>
      <c r="S338" s="327">
        <f t="shared" si="73"/>
        <v>312</v>
      </c>
      <c r="T338" s="328">
        <f t="shared" si="76"/>
        <v>0</v>
      </c>
      <c r="U338" s="328">
        <f t="shared" si="83"/>
        <v>0</v>
      </c>
      <c r="V338" s="328">
        <f t="shared" si="77"/>
        <v>0</v>
      </c>
      <c r="W338" s="328">
        <f t="shared" si="74"/>
        <v>0</v>
      </c>
      <c r="X338" s="329">
        <f t="shared" si="81"/>
        <v>0</v>
      </c>
      <c r="Z338" s="326">
        <v>312</v>
      </c>
      <c r="AA338" s="327">
        <f t="shared" si="80"/>
        <v>312</v>
      </c>
      <c r="AB338" s="328" t="e">
        <f t="shared" si="84"/>
        <v>#NUM!</v>
      </c>
      <c r="AC338" s="328" t="e">
        <f t="shared" si="78"/>
        <v>#NUM!</v>
      </c>
      <c r="AD338" s="328" t="e">
        <f t="shared" si="79"/>
        <v>#NUM!</v>
      </c>
      <c r="AE338" s="328">
        <f t="shared" si="75"/>
        <v>0</v>
      </c>
      <c r="AF338" s="329" t="e">
        <f t="shared" si="82"/>
        <v>#NUM!</v>
      </c>
    </row>
    <row r="339" spans="18:32" x14ac:dyDescent="0.3">
      <c r="R339" s="159">
        <v>313</v>
      </c>
      <c r="S339" s="246">
        <f t="shared" si="73"/>
        <v>313</v>
      </c>
      <c r="T339" s="160">
        <f t="shared" si="76"/>
        <v>0</v>
      </c>
      <c r="U339" s="160">
        <f t="shared" si="83"/>
        <v>0</v>
      </c>
      <c r="V339" s="160">
        <f t="shared" si="77"/>
        <v>0</v>
      </c>
      <c r="W339" s="160">
        <f t="shared" si="74"/>
        <v>0</v>
      </c>
      <c r="X339" s="161">
        <f t="shared" si="81"/>
        <v>0</v>
      </c>
      <c r="Z339" s="159">
        <v>313</v>
      </c>
      <c r="AA339" s="246">
        <f t="shared" si="80"/>
        <v>313</v>
      </c>
      <c r="AB339" s="160" t="e">
        <f t="shared" si="84"/>
        <v>#NUM!</v>
      </c>
      <c r="AC339" s="160" t="e">
        <f t="shared" si="78"/>
        <v>#NUM!</v>
      </c>
      <c r="AD339" s="160" t="e">
        <f t="shared" si="79"/>
        <v>#NUM!</v>
      </c>
      <c r="AE339" s="160">
        <f t="shared" si="75"/>
        <v>0</v>
      </c>
      <c r="AF339" s="161" t="e">
        <f t="shared" si="82"/>
        <v>#NUM!</v>
      </c>
    </row>
    <row r="340" spans="18:32" x14ac:dyDescent="0.3">
      <c r="R340" s="159">
        <v>314</v>
      </c>
      <c r="S340" s="246">
        <f t="shared" si="73"/>
        <v>314</v>
      </c>
      <c r="T340" s="160">
        <f t="shared" si="76"/>
        <v>0</v>
      </c>
      <c r="U340" s="160">
        <f t="shared" si="83"/>
        <v>0</v>
      </c>
      <c r="V340" s="160">
        <f t="shared" si="77"/>
        <v>0</v>
      </c>
      <c r="W340" s="160">
        <f t="shared" si="74"/>
        <v>0</v>
      </c>
      <c r="X340" s="161">
        <f t="shared" si="81"/>
        <v>0</v>
      </c>
      <c r="Z340" s="159">
        <v>314</v>
      </c>
      <c r="AA340" s="246">
        <f t="shared" si="80"/>
        <v>314</v>
      </c>
      <c r="AB340" s="160" t="e">
        <f t="shared" si="84"/>
        <v>#NUM!</v>
      </c>
      <c r="AC340" s="160" t="e">
        <f t="shared" si="78"/>
        <v>#NUM!</v>
      </c>
      <c r="AD340" s="160" t="e">
        <f t="shared" si="79"/>
        <v>#NUM!</v>
      </c>
      <c r="AE340" s="160">
        <f t="shared" si="75"/>
        <v>0</v>
      </c>
      <c r="AF340" s="161" t="e">
        <f t="shared" si="82"/>
        <v>#NUM!</v>
      </c>
    </row>
    <row r="341" spans="18:32" x14ac:dyDescent="0.3">
      <c r="R341" s="159">
        <v>315</v>
      </c>
      <c r="S341" s="246">
        <f t="shared" si="73"/>
        <v>315</v>
      </c>
      <c r="T341" s="160">
        <f t="shared" si="76"/>
        <v>0</v>
      </c>
      <c r="U341" s="160">
        <f t="shared" si="83"/>
        <v>0</v>
      </c>
      <c r="V341" s="160">
        <f t="shared" si="77"/>
        <v>0</v>
      </c>
      <c r="W341" s="160">
        <f t="shared" si="74"/>
        <v>0</v>
      </c>
      <c r="X341" s="161">
        <f t="shared" si="81"/>
        <v>0</v>
      </c>
      <c r="Z341" s="159">
        <v>315</v>
      </c>
      <c r="AA341" s="246">
        <f t="shared" si="80"/>
        <v>315</v>
      </c>
      <c r="AB341" s="160" t="e">
        <f t="shared" si="84"/>
        <v>#NUM!</v>
      </c>
      <c r="AC341" s="160" t="e">
        <f t="shared" si="78"/>
        <v>#NUM!</v>
      </c>
      <c r="AD341" s="160" t="e">
        <f t="shared" si="79"/>
        <v>#NUM!</v>
      </c>
      <c r="AE341" s="160">
        <f t="shared" si="75"/>
        <v>0</v>
      </c>
      <c r="AF341" s="161" t="e">
        <f t="shared" si="82"/>
        <v>#NUM!</v>
      </c>
    </row>
    <row r="342" spans="18:32" x14ac:dyDescent="0.3">
      <c r="R342" s="159">
        <v>316</v>
      </c>
      <c r="S342" s="246">
        <f t="shared" si="73"/>
        <v>316</v>
      </c>
      <c r="T342" s="160">
        <f t="shared" si="76"/>
        <v>0</v>
      </c>
      <c r="U342" s="160">
        <f t="shared" si="83"/>
        <v>0</v>
      </c>
      <c r="V342" s="160">
        <f t="shared" si="77"/>
        <v>0</v>
      </c>
      <c r="W342" s="160">
        <f t="shared" si="74"/>
        <v>0</v>
      </c>
      <c r="X342" s="161">
        <f t="shared" si="81"/>
        <v>0</v>
      </c>
      <c r="Z342" s="159">
        <v>316</v>
      </c>
      <c r="AA342" s="246">
        <f t="shared" si="80"/>
        <v>316</v>
      </c>
      <c r="AB342" s="160" t="e">
        <f t="shared" si="84"/>
        <v>#NUM!</v>
      </c>
      <c r="AC342" s="160" t="e">
        <f t="shared" si="78"/>
        <v>#NUM!</v>
      </c>
      <c r="AD342" s="160" t="e">
        <f t="shared" si="79"/>
        <v>#NUM!</v>
      </c>
      <c r="AE342" s="160">
        <f t="shared" si="75"/>
        <v>0</v>
      </c>
      <c r="AF342" s="161" t="e">
        <f t="shared" si="82"/>
        <v>#NUM!</v>
      </c>
    </row>
    <row r="343" spans="18:32" x14ac:dyDescent="0.3">
      <c r="R343" s="159">
        <v>317</v>
      </c>
      <c r="S343" s="246">
        <f t="shared" si="73"/>
        <v>317</v>
      </c>
      <c r="T343" s="160">
        <f t="shared" si="76"/>
        <v>0</v>
      </c>
      <c r="U343" s="160">
        <f t="shared" si="83"/>
        <v>0</v>
      </c>
      <c r="V343" s="160">
        <f t="shared" si="77"/>
        <v>0</v>
      </c>
      <c r="W343" s="160">
        <f t="shared" si="74"/>
        <v>0</v>
      </c>
      <c r="X343" s="161">
        <f t="shared" si="81"/>
        <v>0</v>
      </c>
      <c r="Z343" s="159">
        <v>317</v>
      </c>
      <c r="AA343" s="246">
        <f t="shared" si="80"/>
        <v>317</v>
      </c>
      <c r="AB343" s="160" t="e">
        <f t="shared" si="84"/>
        <v>#NUM!</v>
      </c>
      <c r="AC343" s="160" t="e">
        <f t="shared" si="78"/>
        <v>#NUM!</v>
      </c>
      <c r="AD343" s="160" t="e">
        <f t="shared" si="79"/>
        <v>#NUM!</v>
      </c>
      <c r="AE343" s="160">
        <f t="shared" si="75"/>
        <v>0</v>
      </c>
      <c r="AF343" s="161" t="e">
        <f t="shared" si="82"/>
        <v>#NUM!</v>
      </c>
    </row>
    <row r="344" spans="18:32" x14ac:dyDescent="0.3">
      <c r="R344" s="159">
        <v>318</v>
      </c>
      <c r="S344" s="246">
        <f t="shared" si="73"/>
        <v>318</v>
      </c>
      <c r="T344" s="160">
        <f t="shared" si="76"/>
        <v>0</v>
      </c>
      <c r="U344" s="160">
        <f t="shared" si="83"/>
        <v>0</v>
      </c>
      <c r="V344" s="160">
        <f t="shared" si="77"/>
        <v>0</v>
      </c>
      <c r="W344" s="160">
        <f t="shared" si="74"/>
        <v>0</v>
      </c>
      <c r="X344" s="161">
        <f t="shared" si="81"/>
        <v>0</v>
      </c>
      <c r="Z344" s="159">
        <v>318</v>
      </c>
      <c r="AA344" s="246">
        <f t="shared" si="80"/>
        <v>318</v>
      </c>
      <c r="AB344" s="160" t="e">
        <f t="shared" si="84"/>
        <v>#NUM!</v>
      </c>
      <c r="AC344" s="160" t="e">
        <f t="shared" si="78"/>
        <v>#NUM!</v>
      </c>
      <c r="AD344" s="160" t="e">
        <f t="shared" si="79"/>
        <v>#NUM!</v>
      </c>
      <c r="AE344" s="160">
        <f t="shared" si="75"/>
        <v>0</v>
      </c>
      <c r="AF344" s="161" t="e">
        <f t="shared" si="82"/>
        <v>#NUM!</v>
      </c>
    </row>
    <row r="345" spans="18:32" x14ac:dyDescent="0.3">
      <c r="R345" s="159">
        <v>319</v>
      </c>
      <c r="S345" s="246">
        <f t="shared" si="73"/>
        <v>319</v>
      </c>
      <c r="T345" s="160">
        <f t="shared" si="76"/>
        <v>0</v>
      </c>
      <c r="U345" s="160">
        <f t="shared" si="83"/>
        <v>0</v>
      </c>
      <c r="V345" s="160">
        <f t="shared" si="77"/>
        <v>0</v>
      </c>
      <c r="W345" s="160">
        <f t="shared" si="74"/>
        <v>0</v>
      </c>
      <c r="X345" s="161">
        <f t="shared" si="81"/>
        <v>0</v>
      </c>
      <c r="Z345" s="159">
        <v>319</v>
      </c>
      <c r="AA345" s="246">
        <f t="shared" si="80"/>
        <v>319</v>
      </c>
      <c r="AB345" s="160" t="e">
        <f t="shared" si="84"/>
        <v>#NUM!</v>
      </c>
      <c r="AC345" s="160" t="e">
        <f t="shared" si="78"/>
        <v>#NUM!</v>
      </c>
      <c r="AD345" s="160" t="e">
        <f t="shared" si="79"/>
        <v>#NUM!</v>
      </c>
      <c r="AE345" s="160">
        <f t="shared" si="75"/>
        <v>0</v>
      </c>
      <c r="AF345" s="161" t="e">
        <f t="shared" si="82"/>
        <v>#NUM!</v>
      </c>
    </row>
    <row r="346" spans="18:32" x14ac:dyDescent="0.3">
      <c r="R346" s="159">
        <v>320</v>
      </c>
      <c r="S346" s="246">
        <f t="shared" si="73"/>
        <v>320</v>
      </c>
      <c r="T346" s="160">
        <f t="shared" si="76"/>
        <v>0</v>
      </c>
      <c r="U346" s="160">
        <f t="shared" si="83"/>
        <v>0</v>
      </c>
      <c r="V346" s="160">
        <f t="shared" si="77"/>
        <v>0</v>
      </c>
      <c r="W346" s="160">
        <f t="shared" si="74"/>
        <v>0</v>
      </c>
      <c r="X346" s="161">
        <f t="shared" si="81"/>
        <v>0</v>
      </c>
      <c r="Z346" s="159">
        <v>320</v>
      </c>
      <c r="AA346" s="246">
        <f t="shared" si="80"/>
        <v>320</v>
      </c>
      <c r="AB346" s="160" t="e">
        <f t="shared" si="84"/>
        <v>#NUM!</v>
      </c>
      <c r="AC346" s="160" t="e">
        <f t="shared" si="78"/>
        <v>#NUM!</v>
      </c>
      <c r="AD346" s="160" t="e">
        <f t="shared" si="79"/>
        <v>#NUM!</v>
      </c>
      <c r="AE346" s="160">
        <f t="shared" si="75"/>
        <v>0</v>
      </c>
      <c r="AF346" s="161" t="e">
        <f t="shared" si="82"/>
        <v>#NUM!</v>
      </c>
    </row>
    <row r="347" spans="18:32" x14ac:dyDescent="0.3">
      <c r="R347" s="159">
        <v>321</v>
      </c>
      <c r="S347" s="246">
        <f t="shared" ref="S347:S386" si="85">IF(S$10*12&gt;=R347,"I/O",R347-(S$10*12))</f>
        <v>321</v>
      </c>
      <c r="T347" s="160">
        <f t="shared" si="76"/>
        <v>0</v>
      </c>
      <c r="U347" s="160">
        <f t="shared" si="83"/>
        <v>0</v>
      </c>
      <c r="V347" s="160">
        <f t="shared" si="77"/>
        <v>0</v>
      </c>
      <c r="W347" s="160">
        <f t="shared" ref="W347:W386" si="86">IF(R347=$C$28,MAX(-T347,-$E$73),0)</f>
        <v>0</v>
      </c>
      <c r="X347" s="161">
        <f t="shared" si="81"/>
        <v>0</v>
      </c>
      <c r="Z347" s="159">
        <v>321</v>
      </c>
      <c r="AA347" s="246">
        <f t="shared" si="80"/>
        <v>321</v>
      </c>
      <c r="AB347" s="160" t="e">
        <f t="shared" si="84"/>
        <v>#NUM!</v>
      </c>
      <c r="AC347" s="160" t="e">
        <f t="shared" si="78"/>
        <v>#NUM!</v>
      </c>
      <c r="AD347" s="160" t="e">
        <f t="shared" si="79"/>
        <v>#NUM!</v>
      </c>
      <c r="AE347" s="160">
        <f t="shared" ref="AE347:AE386" si="87">IF(Z347=$C$28,MAX(-AB347,-$E$73),0)</f>
        <v>0</v>
      </c>
      <c r="AF347" s="161" t="e">
        <f t="shared" si="82"/>
        <v>#NUM!</v>
      </c>
    </row>
    <row r="348" spans="18:32" x14ac:dyDescent="0.3">
      <c r="R348" s="159">
        <v>322</v>
      </c>
      <c r="S348" s="246">
        <f t="shared" si="85"/>
        <v>322</v>
      </c>
      <c r="T348" s="160">
        <f t="shared" ref="T348:T386" si="88">X347</f>
        <v>0</v>
      </c>
      <c r="U348" s="160">
        <f t="shared" si="83"/>
        <v>0</v>
      </c>
      <c r="V348" s="160">
        <f t="shared" ref="V348:V386" si="89">IF(S348&lt;&gt;"I/O",-PPMT(S$5/12,S348,S$7*12,S$4),0)*IF(S348&gt;=$C$28,0,1)</f>
        <v>0</v>
      </c>
      <c r="W348" s="160">
        <f t="shared" si="86"/>
        <v>0</v>
      </c>
      <c r="X348" s="161">
        <f t="shared" si="81"/>
        <v>0</v>
      </c>
      <c r="Z348" s="159">
        <v>322</v>
      </c>
      <c r="AA348" s="246">
        <f t="shared" si="80"/>
        <v>322</v>
      </c>
      <c r="AB348" s="160" t="e">
        <f t="shared" si="84"/>
        <v>#NUM!</v>
      </c>
      <c r="AC348" s="160" t="e">
        <f t="shared" ref="AC348:AC386" si="90">-IPMT(AA$5/12,AA348,$AA$7*12,AA$4)*IF(AB348=0,0,1)</f>
        <v>#NUM!</v>
      </c>
      <c r="AD348" s="160" t="e">
        <f t="shared" ref="AD348:AD386" si="91">IF(AA348&lt;&gt;"I/O",-PPMT(AA$5/12,AA348,AA$7*12,AA$4),0)*IF(AA348&gt;=$C$28,0,1)</f>
        <v>#NUM!</v>
      </c>
      <c r="AE348" s="160">
        <f t="shared" si="87"/>
        <v>0</v>
      </c>
      <c r="AF348" s="161" t="e">
        <f t="shared" si="82"/>
        <v>#NUM!</v>
      </c>
    </row>
    <row r="349" spans="18:32" x14ac:dyDescent="0.3">
      <c r="R349" s="159">
        <v>323</v>
      </c>
      <c r="S349" s="246">
        <f t="shared" si="85"/>
        <v>323</v>
      </c>
      <c r="T349" s="160">
        <f t="shared" si="88"/>
        <v>0</v>
      </c>
      <c r="U349" s="160">
        <f t="shared" si="83"/>
        <v>0</v>
      </c>
      <c r="V349" s="160">
        <f t="shared" si="89"/>
        <v>0</v>
      </c>
      <c r="W349" s="160">
        <f t="shared" si="86"/>
        <v>0</v>
      </c>
      <c r="X349" s="161">
        <f t="shared" si="81"/>
        <v>0</v>
      </c>
      <c r="Z349" s="159">
        <v>323</v>
      </c>
      <c r="AA349" s="246">
        <f t="shared" ref="AA349:AA386" si="92">IF(AA$10*12&gt;=Z349,"I/O",Z349-(AA$10*12))</f>
        <v>323</v>
      </c>
      <c r="AB349" s="160" t="e">
        <f t="shared" si="84"/>
        <v>#NUM!</v>
      </c>
      <c r="AC349" s="160" t="e">
        <f t="shared" si="90"/>
        <v>#NUM!</v>
      </c>
      <c r="AD349" s="160" t="e">
        <f t="shared" si="91"/>
        <v>#NUM!</v>
      </c>
      <c r="AE349" s="160">
        <f t="shared" si="87"/>
        <v>0</v>
      </c>
      <c r="AF349" s="161" t="e">
        <f t="shared" si="82"/>
        <v>#NUM!</v>
      </c>
    </row>
    <row r="350" spans="18:32" x14ac:dyDescent="0.3">
      <c r="R350" s="159">
        <v>324</v>
      </c>
      <c r="S350" s="246">
        <f t="shared" si="85"/>
        <v>324</v>
      </c>
      <c r="T350" s="160">
        <f t="shared" si="88"/>
        <v>0</v>
      </c>
      <c r="U350" s="160">
        <f t="shared" si="83"/>
        <v>0</v>
      </c>
      <c r="V350" s="160">
        <f t="shared" si="89"/>
        <v>0</v>
      </c>
      <c r="W350" s="160">
        <f t="shared" si="86"/>
        <v>0</v>
      </c>
      <c r="X350" s="161">
        <f t="shared" si="81"/>
        <v>0</v>
      </c>
      <c r="Z350" s="159">
        <v>324</v>
      </c>
      <c r="AA350" s="246">
        <f t="shared" si="92"/>
        <v>324</v>
      </c>
      <c r="AB350" s="160" t="e">
        <f t="shared" si="84"/>
        <v>#NUM!</v>
      </c>
      <c r="AC350" s="160" t="e">
        <f t="shared" si="90"/>
        <v>#NUM!</v>
      </c>
      <c r="AD350" s="160" t="e">
        <f t="shared" si="91"/>
        <v>#NUM!</v>
      </c>
      <c r="AE350" s="160">
        <f t="shared" si="87"/>
        <v>0</v>
      </c>
      <c r="AF350" s="161" t="e">
        <f t="shared" si="82"/>
        <v>#NUM!</v>
      </c>
    </row>
    <row r="351" spans="18:32" x14ac:dyDescent="0.3">
      <c r="R351" s="288">
        <v>325</v>
      </c>
      <c r="S351" s="289">
        <f t="shared" si="85"/>
        <v>325</v>
      </c>
      <c r="T351" s="290">
        <f t="shared" si="88"/>
        <v>0</v>
      </c>
      <c r="U351" s="290">
        <f t="shared" si="83"/>
        <v>0</v>
      </c>
      <c r="V351" s="290">
        <f t="shared" si="89"/>
        <v>0</v>
      </c>
      <c r="W351" s="290">
        <f t="shared" si="86"/>
        <v>0</v>
      </c>
      <c r="X351" s="291">
        <f t="shared" si="81"/>
        <v>0</v>
      </c>
      <c r="Z351" s="288">
        <v>325</v>
      </c>
      <c r="AA351" s="289">
        <f t="shared" si="92"/>
        <v>325</v>
      </c>
      <c r="AB351" s="290" t="e">
        <f t="shared" si="84"/>
        <v>#NUM!</v>
      </c>
      <c r="AC351" s="290" t="e">
        <f t="shared" si="90"/>
        <v>#NUM!</v>
      </c>
      <c r="AD351" s="290" t="e">
        <f t="shared" si="91"/>
        <v>#NUM!</v>
      </c>
      <c r="AE351" s="290">
        <f t="shared" si="87"/>
        <v>0</v>
      </c>
      <c r="AF351" s="291" t="e">
        <f t="shared" si="82"/>
        <v>#NUM!</v>
      </c>
    </row>
    <row r="352" spans="18:32" x14ac:dyDescent="0.3">
      <c r="R352" s="296">
        <v>326</v>
      </c>
      <c r="S352" s="297">
        <f t="shared" si="85"/>
        <v>326</v>
      </c>
      <c r="T352" s="298">
        <f t="shared" si="88"/>
        <v>0</v>
      </c>
      <c r="U352" s="298">
        <f t="shared" si="83"/>
        <v>0</v>
      </c>
      <c r="V352" s="298">
        <f t="shared" si="89"/>
        <v>0</v>
      </c>
      <c r="W352" s="298">
        <f t="shared" si="86"/>
        <v>0</v>
      </c>
      <c r="X352" s="299">
        <f t="shared" si="81"/>
        <v>0</v>
      </c>
      <c r="Z352" s="296">
        <v>326</v>
      </c>
      <c r="AA352" s="297">
        <f t="shared" si="92"/>
        <v>326</v>
      </c>
      <c r="AB352" s="298" t="e">
        <f t="shared" si="84"/>
        <v>#NUM!</v>
      </c>
      <c r="AC352" s="298" t="e">
        <f t="shared" si="90"/>
        <v>#NUM!</v>
      </c>
      <c r="AD352" s="298" t="e">
        <f t="shared" si="91"/>
        <v>#NUM!</v>
      </c>
      <c r="AE352" s="298">
        <f t="shared" si="87"/>
        <v>0</v>
      </c>
      <c r="AF352" s="299" t="e">
        <f t="shared" si="82"/>
        <v>#NUM!</v>
      </c>
    </row>
    <row r="353" spans="18:32" x14ac:dyDescent="0.3">
      <c r="R353" s="296">
        <v>327</v>
      </c>
      <c r="S353" s="297">
        <f t="shared" si="85"/>
        <v>327</v>
      </c>
      <c r="T353" s="298">
        <f t="shared" si="88"/>
        <v>0</v>
      </c>
      <c r="U353" s="298">
        <f t="shared" si="83"/>
        <v>0</v>
      </c>
      <c r="V353" s="298">
        <f t="shared" si="89"/>
        <v>0</v>
      </c>
      <c r="W353" s="298">
        <f t="shared" si="86"/>
        <v>0</v>
      </c>
      <c r="X353" s="299">
        <f t="shared" si="81"/>
        <v>0</v>
      </c>
      <c r="Z353" s="296">
        <v>327</v>
      </c>
      <c r="AA353" s="297">
        <f t="shared" si="92"/>
        <v>327</v>
      </c>
      <c r="AB353" s="298" t="e">
        <f t="shared" si="84"/>
        <v>#NUM!</v>
      </c>
      <c r="AC353" s="298" t="e">
        <f t="shared" si="90"/>
        <v>#NUM!</v>
      </c>
      <c r="AD353" s="298" t="e">
        <f t="shared" si="91"/>
        <v>#NUM!</v>
      </c>
      <c r="AE353" s="298">
        <f t="shared" si="87"/>
        <v>0</v>
      </c>
      <c r="AF353" s="299" t="e">
        <f t="shared" si="82"/>
        <v>#NUM!</v>
      </c>
    </row>
    <row r="354" spans="18:32" x14ac:dyDescent="0.3">
      <c r="R354" s="296">
        <v>328</v>
      </c>
      <c r="S354" s="297">
        <f t="shared" si="85"/>
        <v>328</v>
      </c>
      <c r="T354" s="298">
        <f t="shared" si="88"/>
        <v>0</v>
      </c>
      <c r="U354" s="298">
        <f t="shared" si="83"/>
        <v>0</v>
      </c>
      <c r="V354" s="298">
        <f t="shared" si="89"/>
        <v>0</v>
      </c>
      <c r="W354" s="298">
        <f t="shared" si="86"/>
        <v>0</v>
      </c>
      <c r="X354" s="299">
        <f t="shared" si="81"/>
        <v>0</v>
      </c>
      <c r="Z354" s="296">
        <v>328</v>
      </c>
      <c r="AA354" s="297">
        <f t="shared" si="92"/>
        <v>328</v>
      </c>
      <c r="AB354" s="298" t="e">
        <f t="shared" si="84"/>
        <v>#NUM!</v>
      </c>
      <c r="AC354" s="298" t="e">
        <f t="shared" si="90"/>
        <v>#NUM!</v>
      </c>
      <c r="AD354" s="298" t="e">
        <f t="shared" si="91"/>
        <v>#NUM!</v>
      </c>
      <c r="AE354" s="298">
        <f t="shared" si="87"/>
        <v>0</v>
      </c>
      <c r="AF354" s="299" t="e">
        <f t="shared" si="82"/>
        <v>#NUM!</v>
      </c>
    </row>
    <row r="355" spans="18:32" x14ac:dyDescent="0.3">
      <c r="R355" s="296">
        <v>329</v>
      </c>
      <c r="S355" s="297">
        <f t="shared" si="85"/>
        <v>329</v>
      </c>
      <c r="T355" s="298">
        <f t="shared" si="88"/>
        <v>0</v>
      </c>
      <c r="U355" s="298">
        <f t="shared" si="83"/>
        <v>0</v>
      </c>
      <c r="V355" s="298">
        <f t="shared" si="89"/>
        <v>0</v>
      </c>
      <c r="W355" s="298">
        <f t="shared" si="86"/>
        <v>0</v>
      </c>
      <c r="X355" s="299">
        <f t="shared" si="81"/>
        <v>0</v>
      </c>
      <c r="Z355" s="296">
        <v>329</v>
      </c>
      <c r="AA355" s="297">
        <f t="shared" si="92"/>
        <v>329</v>
      </c>
      <c r="AB355" s="298" t="e">
        <f t="shared" si="84"/>
        <v>#NUM!</v>
      </c>
      <c r="AC355" s="298" t="e">
        <f t="shared" si="90"/>
        <v>#NUM!</v>
      </c>
      <c r="AD355" s="298" t="e">
        <f t="shared" si="91"/>
        <v>#NUM!</v>
      </c>
      <c r="AE355" s="298">
        <f t="shared" si="87"/>
        <v>0</v>
      </c>
      <c r="AF355" s="299" t="e">
        <f t="shared" si="82"/>
        <v>#NUM!</v>
      </c>
    </row>
    <row r="356" spans="18:32" x14ac:dyDescent="0.3">
      <c r="R356" s="296">
        <v>330</v>
      </c>
      <c r="S356" s="297">
        <f t="shared" si="85"/>
        <v>330</v>
      </c>
      <c r="T356" s="298">
        <f t="shared" si="88"/>
        <v>0</v>
      </c>
      <c r="U356" s="298">
        <f t="shared" si="83"/>
        <v>0</v>
      </c>
      <c r="V356" s="298">
        <f t="shared" si="89"/>
        <v>0</v>
      </c>
      <c r="W356" s="298">
        <f t="shared" si="86"/>
        <v>0</v>
      </c>
      <c r="X356" s="299">
        <f t="shared" si="81"/>
        <v>0</v>
      </c>
      <c r="Z356" s="296">
        <v>330</v>
      </c>
      <c r="AA356" s="297">
        <f t="shared" si="92"/>
        <v>330</v>
      </c>
      <c r="AB356" s="298" t="e">
        <f t="shared" si="84"/>
        <v>#NUM!</v>
      </c>
      <c r="AC356" s="298" t="e">
        <f t="shared" si="90"/>
        <v>#NUM!</v>
      </c>
      <c r="AD356" s="298" t="e">
        <f t="shared" si="91"/>
        <v>#NUM!</v>
      </c>
      <c r="AE356" s="298">
        <f t="shared" si="87"/>
        <v>0</v>
      </c>
      <c r="AF356" s="299" t="e">
        <f t="shared" si="82"/>
        <v>#NUM!</v>
      </c>
    </row>
    <row r="357" spans="18:32" x14ac:dyDescent="0.3">
      <c r="R357" s="296">
        <v>331</v>
      </c>
      <c r="S357" s="297">
        <f t="shared" si="85"/>
        <v>331</v>
      </c>
      <c r="T357" s="298">
        <f t="shared" si="88"/>
        <v>0</v>
      </c>
      <c r="U357" s="298">
        <f t="shared" si="83"/>
        <v>0</v>
      </c>
      <c r="V357" s="298">
        <f t="shared" si="89"/>
        <v>0</v>
      </c>
      <c r="W357" s="298">
        <f t="shared" si="86"/>
        <v>0</v>
      </c>
      <c r="X357" s="299">
        <f t="shared" si="81"/>
        <v>0</v>
      </c>
      <c r="Z357" s="296">
        <v>331</v>
      </c>
      <c r="AA357" s="297">
        <f t="shared" si="92"/>
        <v>331</v>
      </c>
      <c r="AB357" s="298" t="e">
        <f t="shared" si="84"/>
        <v>#NUM!</v>
      </c>
      <c r="AC357" s="298" t="e">
        <f t="shared" si="90"/>
        <v>#NUM!</v>
      </c>
      <c r="AD357" s="298" t="e">
        <f t="shared" si="91"/>
        <v>#NUM!</v>
      </c>
      <c r="AE357" s="298">
        <f t="shared" si="87"/>
        <v>0</v>
      </c>
      <c r="AF357" s="299" t="e">
        <f t="shared" si="82"/>
        <v>#NUM!</v>
      </c>
    </row>
    <row r="358" spans="18:32" x14ac:dyDescent="0.3">
      <c r="R358" s="296">
        <v>332</v>
      </c>
      <c r="S358" s="297">
        <f t="shared" si="85"/>
        <v>332</v>
      </c>
      <c r="T358" s="298">
        <f t="shared" si="88"/>
        <v>0</v>
      </c>
      <c r="U358" s="298">
        <f t="shared" si="83"/>
        <v>0</v>
      </c>
      <c r="V358" s="298">
        <f t="shared" si="89"/>
        <v>0</v>
      </c>
      <c r="W358" s="298">
        <f t="shared" si="86"/>
        <v>0</v>
      </c>
      <c r="X358" s="299">
        <f t="shared" si="81"/>
        <v>0</v>
      </c>
      <c r="Z358" s="296">
        <v>332</v>
      </c>
      <c r="AA358" s="297">
        <f t="shared" si="92"/>
        <v>332</v>
      </c>
      <c r="AB358" s="298" t="e">
        <f t="shared" si="84"/>
        <v>#NUM!</v>
      </c>
      <c r="AC358" s="298" t="e">
        <f t="shared" si="90"/>
        <v>#NUM!</v>
      </c>
      <c r="AD358" s="298" t="e">
        <f t="shared" si="91"/>
        <v>#NUM!</v>
      </c>
      <c r="AE358" s="298">
        <f t="shared" si="87"/>
        <v>0</v>
      </c>
      <c r="AF358" s="299" t="e">
        <f t="shared" si="82"/>
        <v>#NUM!</v>
      </c>
    </row>
    <row r="359" spans="18:32" x14ac:dyDescent="0.3">
      <c r="R359" s="296">
        <v>333</v>
      </c>
      <c r="S359" s="297">
        <f t="shared" si="85"/>
        <v>333</v>
      </c>
      <c r="T359" s="298">
        <f t="shared" si="88"/>
        <v>0</v>
      </c>
      <c r="U359" s="298">
        <f t="shared" si="83"/>
        <v>0</v>
      </c>
      <c r="V359" s="298">
        <f t="shared" si="89"/>
        <v>0</v>
      </c>
      <c r="W359" s="298">
        <f t="shared" si="86"/>
        <v>0</v>
      </c>
      <c r="X359" s="299">
        <f t="shared" si="81"/>
        <v>0</v>
      </c>
      <c r="Z359" s="296">
        <v>333</v>
      </c>
      <c r="AA359" s="297">
        <f t="shared" si="92"/>
        <v>333</v>
      </c>
      <c r="AB359" s="298" t="e">
        <f t="shared" si="84"/>
        <v>#NUM!</v>
      </c>
      <c r="AC359" s="298" t="e">
        <f t="shared" si="90"/>
        <v>#NUM!</v>
      </c>
      <c r="AD359" s="298" t="e">
        <f t="shared" si="91"/>
        <v>#NUM!</v>
      </c>
      <c r="AE359" s="298">
        <f t="shared" si="87"/>
        <v>0</v>
      </c>
      <c r="AF359" s="299" t="e">
        <f t="shared" si="82"/>
        <v>#NUM!</v>
      </c>
    </row>
    <row r="360" spans="18:32" x14ac:dyDescent="0.3">
      <c r="R360" s="296">
        <v>334</v>
      </c>
      <c r="S360" s="297">
        <f t="shared" si="85"/>
        <v>334</v>
      </c>
      <c r="T360" s="298">
        <f t="shared" si="88"/>
        <v>0</v>
      </c>
      <c r="U360" s="298">
        <f t="shared" si="83"/>
        <v>0</v>
      </c>
      <c r="V360" s="298">
        <f t="shared" si="89"/>
        <v>0</v>
      </c>
      <c r="W360" s="298">
        <f t="shared" si="86"/>
        <v>0</v>
      </c>
      <c r="X360" s="299">
        <f t="shared" si="81"/>
        <v>0</v>
      </c>
      <c r="Z360" s="296">
        <v>334</v>
      </c>
      <c r="AA360" s="297">
        <f t="shared" si="92"/>
        <v>334</v>
      </c>
      <c r="AB360" s="298" t="e">
        <f t="shared" si="84"/>
        <v>#NUM!</v>
      </c>
      <c r="AC360" s="298" t="e">
        <f t="shared" si="90"/>
        <v>#NUM!</v>
      </c>
      <c r="AD360" s="298" t="e">
        <f t="shared" si="91"/>
        <v>#NUM!</v>
      </c>
      <c r="AE360" s="298">
        <f t="shared" si="87"/>
        <v>0</v>
      </c>
      <c r="AF360" s="299" t="e">
        <f t="shared" si="82"/>
        <v>#NUM!</v>
      </c>
    </row>
    <row r="361" spans="18:32" x14ac:dyDescent="0.3">
      <c r="R361" s="296">
        <v>335</v>
      </c>
      <c r="S361" s="297">
        <f t="shared" si="85"/>
        <v>335</v>
      </c>
      <c r="T361" s="298">
        <f t="shared" si="88"/>
        <v>0</v>
      </c>
      <c r="U361" s="298">
        <f t="shared" si="83"/>
        <v>0</v>
      </c>
      <c r="V361" s="298">
        <f t="shared" si="89"/>
        <v>0</v>
      </c>
      <c r="W361" s="298">
        <f t="shared" si="86"/>
        <v>0</v>
      </c>
      <c r="X361" s="299">
        <f t="shared" ref="X361:X386" si="93">T361-V361+W361</f>
        <v>0</v>
      </c>
      <c r="Z361" s="296">
        <v>335</v>
      </c>
      <c r="AA361" s="297">
        <f t="shared" si="92"/>
        <v>335</v>
      </c>
      <c r="AB361" s="298" t="e">
        <f t="shared" si="84"/>
        <v>#NUM!</v>
      </c>
      <c r="AC361" s="298" t="e">
        <f t="shared" si="90"/>
        <v>#NUM!</v>
      </c>
      <c r="AD361" s="298" t="e">
        <f t="shared" si="91"/>
        <v>#NUM!</v>
      </c>
      <c r="AE361" s="298">
        <f t="shared" si="87"/>
        <v>0</v>
      </c>
      <c r="AF361" s="299" t="e">
        <f t="shared" ref="AF361:AF386" si="94">AB361-AD361+AE361</f>
        <v>#NUM!</v>
      </c>
    </row>
    <row r="362" spans="18:32" x14ac:dyDescent="0.3">
      <c r="R362" s="326">
        <v>336</v>
      </c>
      <c r="S362" s="327">
        <f t="shared" si="85"/>
        <v>336</v>
      </c>
      <c r="T362" s="328">
        <f t="shared" si="88"/>
        <v>0</v>
      </c>
      <c r="U362" s="328">
        <f t="shared" ref="U362:U386" si="95">-IPMT(S$5/12,S362,$S$7*12,S$4)*IF(T362=0,0,1)</f>
        <v>0</v>
      </c>
      <c r="V362" s="328">
        <f t="shared" si="89"/>
        <v>0</v>
      </c>
      <c r="W362" s="328">
        <f t="shared" si="86"/>
        <v>0</v>
      </c>
      <c r="X362" s="329">
        <f t="shared" si="93"/>
        <v>0</v>
      </c>
      <c r="Z362" s="326">
        <v>336</v>
      </c>
      <c r="AA362" s="327">
        <f t="shared" si="92"/>
        <v>336</v>
      </c>
      <c r="AB362" s="328" t="e">
        <f t="shared" si="84"/>
        <v>#NUM!</v>
      </c>
      <c r="AC362" s="328" t="e">
        <f t="shared" si="90"/>
        <v>#NUM!</v>
      </c>
      <c r="AD362" s="328" t="e">
        <f t="shared" si="91"/>
        <v>#NUM!</v>
      </c>
      <c r="AE362" s="328">
        <f t="shared" si="87"/>
        <v>0</v>
      </c>
      <c r="AF362" s="329" t="e">
        <f t="shared" si="94"/>
        <v>#NUM!</v>
      </c>
    </row>
    <row r="363" spans="18:32" x14ac:dyDescent="0.3">
      <c r="R363" s="159">
        <v>337</v>
      </c>
      <c r="S363" s="246">
        <f t="shared" si="85"/>
        <v>337</v>
      </c>
      <c r="T363" s="160">
        <f t="shared" si="88"/>
        <v>0</v>
      </c>
      <c r="U363" s="160">
        <f t="shared" si="95"/>
        <v>0</v>
      </c>
      <c r="V363" s="160">
        <f t="shared" si="89"/>
        <v>0</v>
      </c>
      <c r="W363" s="160">
        <f t="shared" si="86"/>
        <v>0</v>
      </c>
      <c r="X363" s="161">
        <f t="shared" si="93"/>
        <v>0</v>
      </c>
      <c r="Z363" s="159">
        <v>337</v>
      </c>
      <c r="AA363" s="246">
        <f t="shared" si="92"/>
        <v>337</v>
      </c>
      <c r="AB363" s="160" t="e">
        <f t="shared" si="84"/>
        <v>#NUM!</v>
      </c>
      <c r="AC363" s="160" t="e">
        <f t="shared" si="90"/>
        <v>#NUM!</v>
      </c>
      <c r="AD363" s="160" t="e">
        <f t="shared" si="91"/>
        <v>#NUM!</v>
      </c>
      <c r="AE363" s="160">
        <f t="shared" si="87"/>
        <v>0</v>
      </c>
      <c r="AF363" s="161" t="e">
        <f t="shared" si="94"/>
        <v>#NUM!</v>
      </c>
    </row>
    <row r="364" spans="18:32" x14ac:dyDescent="0.3">
      <c r="R364" s="159">
        <v>338</v>
      </c>
      <c r="S364" s="246">
        <f t="shared" si="85"/>
        <v>338</v>
      </c>
      <c r="T364" s="160">
        <f t="shared" si="88"/>
        <v>0</v>
      </c>
      <c r="U364" s="160">
        <f t="shared" si="95"/>
        <v>0</v>
      </c>
      <c r="V364" s="160">
        <f t="shared" si="89"/>
        <v>0</v>
      </c>
      <c r="W364" s="160">
        <f t="shared" si="86"/>
        <v>0</v>
      </c>
      <c r="X364" s="161">
        <f t="shared" si="93"/>
        <v>0</v>
      </c>
      <c r="Z364" s="159">
        <v>338</v>
      </c>
      <c r="AA364" s="246">
        <f t="shared" si="92"/>
        <v>338</v>
      </c>
      <c r="AB364" s="160" t="e">
        <f t="shared" si="84"/>
        <v>#NUM!</v>
      </c>
      <c r="AC364" s="160" t="e">
        <f t="shared" si="90"/>
        <v>#NUM!</v>
      </c>
      <c r="AD364" s="160" t="e">
        <f t="shared" si="91"/>
        <v>#NUM!</v>
      </c>
      <c r="AE364" s="160">
        <f t="shared" si="87"/>
        <v>0</v>
      </c>
      <c r="AF364" s="161" t="e">
        <f t="shared" si="94"/>
        <v>#NUM!</v>
      </c>
    </row>
    <row r="365" spans="18:32" x14ac:dyDescent="0.3">
      <c r="R365" s="159">
        <v>339</v>
      </c>
      <c r="S365" s="246">
        <f t="shared" si="85"/>
        <v>339</v>
      </c>
      <c r="T365" s="160">
        <f t="shared" si="88"/>
        <v>0</v>
      </c>
      <c r="U365" s="160">
        <f t="shared" si="95"/>
        <v>0</v>
      </c>
      <c r="V365" s="160">
        <f t="shared" si="89"/>
        <v>0</v>
      </c>
      <c r="W365" s="160">
        <f t="shared" si="86"/>
        <v>0</v>
      </c>
      <c r="X365" s="161">
        <f t="shared" si="93"/>
        <v>0</v>
      </c>
      <c r="Z365" s="159">
        <v>339</v>
      </c>
      <c r="AA365" s="246">
        <f t="shared" si="92"/>
        <v>339</v>
      </c>
      <c r="AB365" s="160" t="e">
        <f t="shared" si="84"/>
        <v>#NUM!</v>
      </c>
      <c r="AC365" s="160" t="e">
        <f t="shared" si="90"/>
        <v>#NUM!</v>
      </c>
      <c r="AD365" s="160" t="e">
        <f t="shared" si="91"/>
        <v>#NUM!</v>
      </c>
      <c r="AE365" s="160">
        <f t="shared" si="87"/>
        <v>0</v>
      </c>
      <c r="AF365" s="161" t="e">
        <f t="shared" si="94"/>
        <v>#NUM!</v>
      </c>
    </row>
    <row r="366" spans="18:32" x14ac:dyDescent="0.3">
      <c r="R366" s="159">
        <v>340</v>
      </c>
      <c r="S366" s="246">
        <f t="shared" si="85"/>
        <v>340</v>
      </c>
      <c r="T366" s="160">
        <f t="shared" si="88"/>
        <v>0</v>
      </c>
      <c r="U366" s="160">
        <f t="shared" si="95"/>
        <v>0</v>
      </c>
      <c r="V366" s="160">
        <f t="shared" si="89"/>
        <v>0</v>
      </c>
      <c r="W366" s="160">
        <f t="shared" si="86"/>
        <v>0</v>
      </c>
      <c r="X366" s="161">
        <f t="shared" si="93"/>
        <v>0</v>
      </c>
      <c r="Z366" s="159">
        <v>340</v>
      </c>
      <c r="AA366" s="246">
        <f t="shared" si="92"/>
        <v>340</v>
      </c>
      <c r="AB366" s="160" t="e">
        <f t="shared" si="84"/>
        <v>#NUM!</v>
      </c>
      <c r="AC366" s="160" t="e">
        <f t="shared" si="90"/>
        <v>#NUM!</v>
      </c>
      <c r="AD366" s="160" t="e">
        <f t="shared" si="91"/>
        <v>#NUM!</v>
      </c>
      <c r="AE366" s="160">
        <f t="shared" si="87"/>
        <v>0</v>
      </c>
      <c r="AF366" s="161" t="e">
        <f t="shared" si="94"/>
        <v>#NUM!</v>
      </c>
    </row>
    <row r="367" spans="18:32" x14ac:dyDescent="0.3">
      <c r="R367" s="159">
        <v>341</v>
      </c>
      <c r="S367" s="246">
        <f t="shared" si="85"/>
        <v>341</v>
      </c>
      <c r="T367" s="160">
        <f t="shared" si="88"/>
        <v>0</v>
      </c>
      <c r="U367" s="160">
        <f t="shared" si="95"/>
        <v>0</v>
      </c>
      <c r="V367" s="160">
        <f t="shared" si="89"/>
        <v>0</v>
      </c>
      <c r="W367" s="160">
        <f t="shared" si="86"/>
        <v>0</v>
      </c>
      <c r="X367" s="161">
        <f t="shared" si="93"/>
        <v>0</v>
      </c>
      <c r="Z367" s="159">
        <v>341</v>
      </c>
      <c r="AA367" s="246">
        <f t="shared" si="92"/>
        <v>341</v>
      </c>
      <c r="AB367" s="160" t="e">
        <f t="shared" si="84"/>
        <v>#NUM!</v>
      </c>
      <c r="AC367" s="160" t="e">
        <f t="shared" si="90"/>
        <v>#NUM!</v>
      </c>
      <c r="AD367" s="160" t="e">
        <f t="shared" si="91"/>
        <v>#NUM!</v>
      </c>
      <c r="AE367" s="160">
        <f t="shared" si="87"/>
        <v>0</v>
      </c>
      <c r="AF367" s="161" t="e">
        <f t="shared" si="94"/>
        <v>#NUM!</v>
      </c>
    </row>
    <row r="368" spans="18:32" x14ac:dyDescent="0.3">
      <c r="R368" s="159">
        <v>342</v>
      </c>
      <c r="S368" s="246">
        <f t="shared" si="85"/>
        <v>342</v>
      </c>
      <c r="T368" s="160">
        <f t="shared" si="88"/>
        <v>0</v>
      </c>
      <c r="U368" s="160">
        <f t="shared" si="95"/>
        <v>0</v>
      </c>
      <c r="V368" s="160">
        <f t="shared" si="89"/>
        <v>0</v>
      </c>
      <c r="W368" s="160">
        <f t="shared" si="86"/>
        <v>0</v>
      </c>
      <c r="X368" s="161">
        <f t="shared" si="93"/>
        <v>0</v>
      </c>
      <c r="Z368" s="159">
        <v>342</v>
      </c>
      <c r="AA368" s="246">
        <f t="shared" si="92"/>
        <v>342</v>
      </c>
      <c r="AB368" s="160" t="e">
        <f t="shared" si="84"/>
        <v>#NUM!</v>
      </c>
      <c r="AC368" s="160" t="e">
        <f t="shared" si="90"/>
        <v>#NUM!</v>
      </c>
      <c r="AD368" s="160" t="e">
        <f t="shared" si="91"/>
        <v>#NUM!</v>
      </c>
      <c r="AE368" s="160">
        <f t="shared" si="87"/>
        <v>0</v>
      </c>
      <c r="AF368" s="161" t="e">
        <f t="shared" si="94"/>
        <v>#NUM!</v>
      </c>
    </row>
    <row r="369" spans="18:32" x14ac:dyDescent="0.3">
      <c r="R369" s="159">
        <v>343</v>
      </c>
      <c r="S369" s="246">
        <f t="shared" si="85"/>
        <v>343</v>
      </c>
      <c r="T369" s="160">
        <f t="shared" si="88"/>
        <v>0</v>
      </c>
      <c r="U369" s="160">
        <f t="shared" si="95"/>
        <v>0</v>
      </c>
      <c r="V369" s="160">
        <f t="shared" si="89"/>
        <v>0</v>
      </c>
      <c r="W369" s="160">
        <f t="shared" si="86"/>
        <v>0</v>
      </c>
      <c r="X369" s="161">
        <f t="shared" si="93"/>
        <v>0</v>
      </c>
      <c r="Z369" s="159">
        <v>343</v>
      </c>
      <c r="AA369" s="246">
        <f t="shared" si="92"/>
        <v>343</v>
      </c>
      <c r="AB369" s="160" t="e">
        <f t="shared" si="84"/>
        <v>#NUM!</v>
      </c>
      <c r="AC369" s="160" t="e">
        <f t="shared" si="90"/>
        <v>#NUM!</v>
      </c>
      <c r="AD369" s="160" t="e">
        <f t="shared" si="91"/>
        <v>#NUM!</v>
      </c>
      <c r="AE369" s="160">
        <f t="shared" si="87"/>
        <v>0</v>
      </c>
      <c r="AF369" s="161" t="e">
        <f t="shared" si="94"/>
        <v>#NUM!</v>
      </c>
    </row>
    <row r="370" spans="18:32" x14ac:dyDescent="0.3">
      <c r="R370" s="159">
        <v>344</v>
      </c>
      <c r="S370" s="246">
        <f t="shared" si="85"/>
        <v>344</v>
      </c>
      <c r="T370" s="160">
        <f t="shared" si="88"/>
        <v>0</v>
      </c>
      <c r="U370" s="160">
        <f t="shared" si="95"/>
        <v>0</v>
      </c>
      <c r="V370" s="160">
        <f t="shared" si="89"/>
        <v>0</v>
      </c>
      <c r="W370" s="160">
        <f t="shared" si="86"/>
        <v>0</v>
      </c>
      <c r="X370" s="161">
        <f t="shared" si="93"/>
        <v>0</v>
      </c>
      <c r="Z370" s="159">
        <v>344</v>
      </c>
      <c r="AA370" s="246">
        <f t="shared" si="92"/>
        <v>344</v>
      </c>
      <c r="AB370" s="160" t="e">
        <f t="shared" si="84"/>
        <v>#NUM!</v>
      </c>
      <c r="AC370" s="160" t="e">
        <f t="shared" si="90"/>
        <v>#NUM!</v>
      </c>
      <c r="AD370" s="160" t="e">
        <f t="shared" si="91"/>
        <v>#NUM!</v>
      </c>
      <c r="AE370" s="160">
        <f t="shared" si="87"/>
        <v>0</v>
      </c>
      <c r="AF370" s="161" t="e">
        <f t="shared" si="94"/>
        <v>#NUM!</v>
      </c>
    </row>
    <row r="371" spans="18:32" x14ac:dyDescent="0.3">
      <c r="R371" s="159">
        <v>345</v>
      </c>
      <c r="S371" s="246">
        <f t="shared" si="85"/>
        <v>345</v>
      </c>
      <c r="T371" s="160">
        <f t="shared" si="88"/>
        <v>0</v>
      </c>
      <c r="U371" s="160">
        <f t="shared" si="95"/>
        <v>0</v>
      </c>
      <c r="V371" s="160">
        <f t="shared" si="89"/>
        <v>0</v>
      </c>
      <c r="W371" s="160">
        <f t="shared" si="86"/>
        <v>0</v>
      </c>
      <c r="X371" s="161">
        <f t="shared" si="93"/>
        <v>0</v>
      </c>
      <c r="Z371" s="159">
        <v>345</v>
      </c>
      <c r="AA371" s="246">
        <f t="shared" si="92"/>
        <v>345</v>
      </c>
      <c r="AB371" s="160" t="e">
        <f t="shared" si="84"/>
        <v>#NUM!</v>
      </c>
      <c r="AC371" s="160" t="e">
        <f t="shared" si="90"/>
        <v>#NUM!</v>
      </c>
      <c r="AD371" s="160" t="e">
        <f t="shared" si="91"/>
        <v>#NUM!</v>
      </c>
      <c r="AE371" s="160">
        <f t="shared" si="87"/>
        <v>0</v>
      </c>
      <c r="AF371" s="161" t="e">
        <f t="shared" si="94"/>
        <v>#NUM!</v>
      </c>
    </row>
    <row r="372" spans="18:32" x14ac:dyDescent="0.3">
      <c r="R372" s="159">
        <v>346</v>
      </c>
      <c r="S372" s="246">
        <f t="shared" si="85"/>
        <v>346</v>
      </c>
      <c r="T372" s="160">
        <f t="shared" si="88"/>
        <v>0</v>
      </c>
      <c r="U372" s="160">
        <f t="shared" si="95"/>
        <v>0</v>
      </c>
      <c r="V372" s="160">
        <f t="shared" si="89"/>
        <v>0</v>
      </c>
      <c r="W372" s="160">
        <f t="shared" si="86"/>
        <v>0</v>
      </c>
      <c r="X372" s="161">
        <f t="shared" si="93"/>
        <v>0</v>
      </c>
      <c r="Z372" s="159">
        <v>346</v>
      </c>
      <c r="AA372" s="246">
        <f t="shared" si="92"/>
        <v>346</v>
      </c>
      <c r="AB372" s="160" t="e">
        <f t="shared" si="84"/>
        <v>#NUM!</v>
      </c>
      <c r="AC372" s="160" t="e">
        <f t="shared" si="90"/>
        <v>#NUM!</v>
      </c>
      <c r="AD372" s="160" t="e">
        <f t="shared" si="91"/>
        <v>#NUM!</v>
      </c>
      <c r="AE372" s="160">
        <f t="shared" si="87"/>
        <v>0</v>
      </c>
      <c r="AF372" s="161" t="e">
        <f t="shared" si="94"/>
        <v>#NUM!</v>
      </c>
    </row>
    <row r="373" spans="18:32" x14ac:dyDescent="0.3">
      <c r="R373" s="159">
        <v>347</v>
      </c>
      <c r="S373" s="246">
        <f t="shared" si="85"/>
        <v>347</v>
      </c>
      <c r="T373" s="160">
        <f t="shared" si="88"/>
        <v>0</v>
      </c>
      <c r="U373" s="160">
        <f t="shared" si="95"/>
        <v>0</v>
      </c>
      <c r="V373" s="160">
        <f t="shared" si="89"/>
        <v>0</v>
      </c>
      <c r="W373" s="160">
        <f t="shared" si="86"/>
        <v>0</v>
      </c>
      <c r="X373" s="161">
        <f t="shared" si="93"/>
        <v>0</v>
      </c>
      <c r="Z373" s="159">
        <v>347</v>
      </c>
      <c r="AA373" s="246">
        <f t="shared" si="92"/>
        <v>347</v>
      </c>
      <c r="AB373" s="160" t="e">
        <f t="shared" si="84"/>
        <v>#NUM!</v>
      </c>
      <c r="AC373" s="160" t="e">
        <f t="shared" si="90"/>
        <v>#NUM!</v>
      </c>
      <c r="AD373" s="160" t="e">
        <f t="shared" si="91"/>
        <v>#NUM!</v>
      </c>
      <c r="AE373" s="160">
        <f t="shared" si="87"/>
        <v>0</v>
      </c>
      <c r="AF373" s="161" t="e">
        <f t="shared" si="94"/>
        <v>#NUM!</v>
      </c>
    </row>
    <row r="374" spans="18:32" x14ac:dyDescent="0.3">
      <c r="R374" s="159">
        <v>348</v>
      </c>
      <c r="S374" s="246">
        <f t="shared" si="85"/>
        <v>348</v>
      </c>
      <c r="T374" s="160">
        <f t="shared" si="88"/>
        <v>0</v>
      </c>
      <c r="U374" s="160">
        <f t="shared" si="95"/>
        <v>0</v>
      </c>
      <c r="V374" s="160">
        <f t="shared" si="89"/>
        <v>0</v>
      </c>
      <c r="W374" s="160">
        <f t="shared" si="86"/>
        <v>0</v>
      </c>
      <c r="X374" s="161">
        <f t="shared" si="93"/>
        <v>0</v>
      </c>
      <c r="Z374" s="159">
        <v>348</v>
      </c>
      <c r="AA374" s="246">
        <f t="shared" si="92"/>
        <v>348</v>
      </c>
      <c r="AB374" s="160" t="e">
        <f t="shared" si="84"/>
        <v>#NUM!</v>
      </c>
      <c r="AC374" s="160" t="e">
        <f t="shared" si="90"/>
        <v>#NUM!</v>
      </c>
      <c r="AD374" s="160" t="e">
        <f t="shared" si="91"/>
        <v>#NUM!</v>
      </c>
      <c r="AE374" s="160">
        <f t="shared" si="87"/>
        <v>0</v>
      </c>
      <c r="AF374" s="161" t="e">
        <f t="shared" si="94"/>
        <v>#NUM!</v>
      </c>
    </row>
    <row r="375" spans="18:32" x14ac:dyDescent="0.3">
      <c r="R375" s="288">
        <v>349</v>
      </c>
      <c r="S375" s="289">
        <f t="shared" si="85"/>
        <v>349</v>
      </c>
      <c r="T375" s="290">
        <f t="shared" si="88"/>
        <v>0</v>
      </c>
      <c r="U375" s="290">
        <f t="shared" si="95"/>
        <v>0</v>
      </c>
      <c r="V375" s="290">
        <f t="shared" si="89"/>
        <v>0</v>
      </c>
      <c r="W375" s="290">
        <f t="shared" si="86"/>
        <v>0</v>
      </c>
      <c r="X375" s="291">
        <f t="shared" si="93"/>
        <v>0</v>
      </c>
      <c r="Z375" s="288">
        <v>349</v>
      </c>
      <c r="AA375" s="289">
        <f t="shared" si="92"/>
        <v>349</v>
      </c>
      <c r="AB375" s="290" t="e">
        <f t="shared" si="84"/>
        <v>#NUM!</v>
      </c>
      <c r="AC375" s="290" t="e">
        <f t="shared" si="90"/>
        <v>#NUM!</v>
      </c>
      <c r="AD375" s="290" t="e">
        <f t="shared" si="91"/>
        <v>#NUM!</v>
      </c>
      <c r="AE375" s="290">
        <f t="shared" si="87"/>
        <v>0</v>
      </c>
      <c r="AF375" s="291" t="e">
        <f t="shared" si="94"/>
        <v>#NUM!</v>
      </c>
    </row>
    <row r="376" spans="18:32" x14ac:dyDescent="0.3">
      <c r="R376" s="296">
        <v>350</v>
      </c>
      <c r="S376" s="297">
        <f t="shared" si="85"/>
        <v>350</v>
      </c>
      <c r="T376" s="298">
        <f t="shared" si="88"/>
        <v>0</v>
      </c>
      <c r="U376" s="298">
        <f t="shared" si="95"/>
        <v>0</v>
      </c>
      <c r="V376" s="298">
        <f t="shared" si="89"/>
        <v>0</v>
      </c>
      <c r="W376" s="298">
        <f t="shared" si="86"/>
        <v>0</v>
      </c>
      <c r="X376" s="299">
        <f t="shared" si="93"/>
        <v>0</v>
      </c>
      <c r="Z376" s="296">
        <v>350</v>
      </c>
      <c r="AA376" s="297">
        <f t="shared" si="92"/>
        <v>350</v>
      </c>
      <c r="AB376" s="298" t="e">
        <f t="shared" si="84"/>
        <v>#NUM!</v>
      </c>
      <c r="AC376" s="298" t="e">
        <f t="shared" si="90"/>
        <v>#NUM!</v>
      </c>
      <c r="AD376" s="298" t="e">
        <f t="shared" si="91"/>
        <v>#NUM!</v>
      </c>
      <c r="AE376" s="298">
        <f t="shared" si="87"/>
        <v>0</v>
      </c>
      <c r="AF376" s="299" t="e">
        <f t="shared" si="94"/>
        <v>#NUM!</v>
      </c>
    </row>
    <row r="377" spans="18:32" x14ac:dyDescent="0.3">
      <c r="R377" s="296">
        <v>351</v>
      </c>
      <c r="S377" s="297">
        <f t="shared" si="85"/>
        <v>351</v>
      </c>
      <c r="T377" s="298">
        <f t="shared" si="88"/>
        <v>0</v>
      </c>
      <c r="U377" s="298">
        <f t="shared" si="95"/>
        <v>0</v>
      </c>
      <c r="V377" s="298">
        <f t="shared" si="89"/>
        <v>0</v>
      </c>
      <c r="W377" s="298">
        <f t="shared" si="86"/>
        <v>0</v>
      </c>
      <c r="X377" s="299">
        <f t="shared" si="93"/>
        <v>0</v>
      </c>
      <c r="Z377" s="296">
        <v>351</v>
      </c>
      <c r="AA377" s="297">
        <f t="shared" si="92"/>
        <v>351</v>
      </c>
      <c r="AB377" s="298" t="e">
        <f t="shared" si="84"/>
        <v>#NUM!</v>
      </c>
      <c r="AC377" s="298" t="e">
        <f t="shared" si="90"/>
        <v>#NUM!</v>
      </c>
      <c r="AD377" s="298" t="e">
        <f t="shared" si="91"/>
        <v>#NUM!</v>
      </c>
      <c r="AE377" s="298">
        <f t="shared" si="87"/>
        <v>0</v>
      </c>
      <c r="AF377" s="299" t="e">
        <f t="shared" si="94"/>
        <v>#NUM!</v>
      </c>
    </row>
    <row r="378" spans="18:32" x14ac:dyDescent="0.3">
      <c r="R378" s="296">
        <v>352</v>
      </c>
      <c r="S378" s="297">
        <f t="shared" si="85"/>
        <v>352</v>
      </c>
      <c r="T378" s="298">
        <f t="shared" si="88"/>
        <v>0</v>
      </c>
      <c r="U378" s="298">
        <f t="shared" si="95"/>
        <v>0</v>
      </c>
      <c r="V378" s="298">
        <f t="shared" si="89"/>
        <v>0</v>
      </c>
      <c r="W378" s="298">
        <f t="shared" si="86"/>
        <v>0</v>
      </c>
      <c r="X378" s="299">
        <f t="shared" si="93"/>
        <v>0</v>
      </c>
      <c r="Z378" s="296">
        <v>352</v>
      </c>
      <c r="AA378" s="297">
        <f t="shared" si="92"/>
        <v>352</v>
      </c>
      <c r="AB378" s="298" t="e">
        <f t="shared" si="84"/>
        <v>#NUM!</v>
      </c>
      <c r="AC378" s="298" t="e">
        <f t="shared" si="90"/>
        <v>#NUM!</v>
      </c>
      <c r="AD378" s="298" t="e">
        <f t="shared" si="91"/>
        <v>#NUM!</v>
      </c>
      <c r="AE378" s="298">
        <f t="shared" si="87"/>
        <v>0</v>
      </c>
      <c r="AF378" s="299" t="e">
        <f t="shared" si="94"/>
        <v>#NUM!</v>
      </c>
    </row>
    <row r="379" spans="18:32" x14ac:dyDescent="0.3">
      <c r="R379" s="296">
        <v>353</v>
      </c>
      <c r="S379" s="297">
        <f t="shared" si="85"/>
        <v>353</v>
      </c>
      <c r="T379" s="298">
        <f t="shared" si="88"/>
        <v>0</v>
      </c>
      <c r="U379" s="298">
        <f t="shared" si="95"/>
        <v>0</v>
      </c>
      <c r="V379" s="298">
        <f t="shared" si="89"/>
        <v>0</v>
      </c>
      <c r="W379" s="298">
        <f t="shared" si="86"/>
        <v>0</v>
      </c>
      <c r="X379" s="299">
        <f t="shared" si="93"/>
        <v>0</v>
      </c>
      <c r="Z379" s="296">
        <v>353</v>
      </c>
      <c r="AA379" s="297">
        <f t="shared" si="92"/>
        <v>353</v>
      </c>
      <c r="AB379" s="298" t="e">
        <f t="shared" si="84"/>
        <v>#NUM!</v>
      </c>
      <c r="AC379" s="298" t="e">
        <f t="shared" si="90"/>
        <v>#NUM!</v>
      </c>
      <c r="AD379" s="298" t="e">
        <f t="shared" si="91"/>
        <v>#NUM!</v>
      </c>
      <c r="AE379" s="298">
        <f t="shared" si="87"/>
        <v>0</v>
      </c>
      <c r="AF379" s="299" t="e">
        <f t="shared" si="94"/>
        <v>#NUM!</v>
      </c>
    </row>
    <row r="380" spans="18:32" x14ac:dyDescent="0.3">
      <c r="R380" s="296">
        <v>354</v>
      </c>
      <c r="S380" s="297">
        <f t="shared" si="85"/>
        <v>354</v>
      </c>
      <c r="T380" s="298">
        <f t="shared" si="88"/>
        <v>0</v>
      </c>
      <c r="U380" s="298">
        <f t="shared" si="95"/>
        <v>0</v>
      </c>
      <c r="V380" s="298">
        <f t="shared" si="89"/>
        <v>0</v>
      </c>
      <c r="W380" s="298">
        <f t="shared" si="86"/>
        <v>0</v>
      </c>
      <c r="X380" s="299">
        <f t="shared" si="93"/>
        <v>0</v>
      </c>
      <c r="Z380" s="296">
        <v>354</v>
      </c>
      <c r="AA380" s="297">
        <f t="shared" si="92"/>
        <v>354</v>
      </c>
      <c r="AB380" s="298" t="e">
        <f t="shared" si="84"/>
        <v>#NUM!</v>
      </c>
      <c r="AC380" s="298" t="e">
        <f t="shared" si="90"/>
        <v>#NUM!</v>
      </c>
      <c r="AD380" s="298" t="e">
        <f t="shared" si="91"/>
        <v>#NUM!</v>
      </c>
      <c r="AE380" s="298">
        <f t="shared" si="87"/>
        <v>0</v>
      </c>
      <c r="AF380" s="299" t="e">
        <f t="shared" si="94"/>
        <v>#NUM!</v>
      </c>
    </row>
    <row r="381" spans="18:32" x14ac:dyDescent="0.3">
      <c r="R381" s="296">
        <v>355</v>
      </c>
      <c r="S381" s="297">
        <f t="shared" si="85"/>
        <v>355</v>
      </c>
      <c r="T381" s="298">
        <f t="shared" si="88"/>
        <v>0</v>
      </c>
      <c r="U381" s="298">
        <f t="shared" si="95"/>
        <v>0</v>
      </c>
      <c r="V381" s="298">
        <f t="shared" si="89"/>
        <v>0</v>
      </c>
      <c r="W381" s="298">
        <f t="shared" si="86"/>
        <v>0</v>
      </c>
      <c r="X381" s="299">
        <f t="shared" si="93"/>
        <v>0</v>
      </c>
      <c r="Z381" s="296">
        <v>355</v>
      </c>
      <c r="AA381" s="297">
        <f t="shared" si="92"/>
        <v>355</v>
      </c>
      <c r="AB381" s="298" t="e">
        <f t="shared" si="84"/>
        <v>#NUM!</v>
      </c>
      <c r="AC381" s="298" t="e">
        <f t="shared" si="90"/>
        <v>#NUM!</v>
      </c>
      <c r="AD381" s="298" t="e">
        <f t="shared" si="91"/>
        <v>#NUM!</v>
      </c>
      <c r="AE381" s="298">
        <f t="shared" si="87"/>
        <v>0</v>
      </c>
      <c r="AF381" s="299" t="e">
        <f t="shared" si="94"/>
        <v>#NUM!</v>
      </c>
    </row>
    <row r="382" spans="18:32" x14ac:dyDescent="0.3">
      <c r="R382" s="296">
        <v>356</v>
      </c>
      <c r="S382" s="297">
        <f t="shared" si="85"/>
        <v>356</v>
      </c>
      <c r="T382" s="298">
        <f t="shared" si="88"/>
        <v>0</v>
      </c>
      <c r="U382" s="298">
        <f t="shared" si="95"/>
        <v>0</v>
      </c>
      <c r="V382" s="298">
        <f t="shared" si="89"/>
        <v>0</v>
      </c>
      <c r="W382" s="298">
        <f t="shared" si="86"/>
        <v>0</v>
      </c>
      <c r="X382" s="299">
        <f t="shared" si="93"/>
        <v>0</v>
      </c>
      <c r="Z382" s="296">
        <v>356</v>
      </c>
      <c r="AA382" s="297">
        <f t="shared" si="92"/>
        <v>356</v>
      </c>
      <c r="AB382" s="298" t="e">
        <f t="shared" si="84"/>
        <v>#NUM!</v>
      </c>
      <c r="AC382" s="298" t="e">
        <f t="shared" si="90"/>
        <v>#NUM!</v>
      </c>
      <c r="AD382" s="298" t="e">
        <f t="shared" si="91"/>
        <v>#NUM!</v>
      </c>
      <c r="AE382" s="298">
        <f t="shared" si="87"/>
        <v>0</v>
      </c>
      <c r="AF382" s="299" t="e">
        <f t="shared" si="94"/>
        <v>#NUM!</v>
      </c>
    </row>
    <row r="383" spans="18:32" x14ac:dyDescent="0.3">
      <c r="R383" s="296">
        <v>357</v>
      </c>
      <c r="S383" s="297">
        <f t="shared" si="85"/>
        <v>357</v>
      </c>
      <c r="T383" s="298">
        <f t="shared" si="88"/>
        <v>0</v>
      </c>
      <c r="U383" s="298">
        <f t="shared" si="95"/>
        <v>0</v>
      </c>
      <c r="V383" s="298">
        <f t="shared" si="89"/>
        <v>0</v>
      </c>
      <c r="W383" s="298">
        <f t="shared" si="86"/>
        <v>0</v>
      </c>
      <c r="X383" s="299">
        <f t="shared" si="93"/>
        <v>0</v>
      </c>
      <c r="Z383" s="296">
        <v>357</v>
      </c>
      <c r="AA383" s="297">
        <f t="shared" si="92"/>
        <v>357</v>
      </c>
      <c r="AB383" s="298" t="e">
        <f t="shared" si="84"/>
        <v>#NUM!</v>
      </c>
      <c r="AC383" s="298" t="e">
        <f t="shared" si="90"/>
        <v>#NUM!</v>
      </c>
      <c r="AD383" s="298" t="e">
        <f t="shared" si="91"/>
        <v>#NUM!</v>
      </c>
      <c r="AE383" s="298">
        <f t="shared" si="87"/>
        <v>0</v>
      </c>
      <c r="AF383" s="299" t="e">
        <f t="shared" si="94"/>
        <v>#NUM!</v>
      </c>
    </row>
    <row r="384" spans="18:32" x14ac:dyDescent="0.3">
      <c r="R384" s="296">
        <v>358</v>
      </c>
      <c r="S384" s="297">
        <f t="shared" si="85"/>
        <v>358</v>
      </c>
      <c r="T384" s="298">
        <f t="shared" si="88"/>
        <v>0</v>
      </c>
      <c r="U384" s="298">
        <f t="shared" si="95"/>
        <v>0</v>
      </c>
      <c r="V384" s="298">
        <f t="shared" si="89"/>
        <v>0</v>
      </c>
      <c r="W384" s="298">
        <f t="shared" si="86"/>
        <v>0</v>
      </c>
      <c r="X384" s="299">
        <f t="shared" si="93"/>
        <v>0</v>
      </c>
      <c r="Z384" s="296">
        <v>358</v>
      </c>
      <c r="AA384" s="297">
        <f t="shared" si="92"/>
        <v>358</v>
      </c>
      <c r="AB384" s="298" t="e">
        <f t="shared" si="84"/>
        <v>#NUM!</v>
      </c>
      <c r="AC384" s="298" t="e">
        <f t="shared" si="90"/>
        <v>#NUM!</v>
      </c>
      <c r="AD384" s="298" t="e">
        <f t="shared" si="91"/>
        <v>#NUM!</v>
      </c>
      <c r="AE384" s="298">
        <f t="shared" si="87"/>
        <v>0</v>
      </c>
      <c r="AF384" s="299" t="e">
        <f t="shared" si="94"/>
        <v>#NUM!</v>
      </c>
    </row>
    <row r="385" spans="18:32" x14ac:dyDescent="0.3">
      <c r="R385" s="296">
        <v>359</v>
      </c>
      <c r="S385" s="297">
        <f t="shared" si="85"/>
        <v>359</v>
      </c>
      <c r="T385" s="298">
        <f t="shared" si="88"/>
        <v>0</v>
      </c>
      <c r="U385" s="298">
        <f t="shared" si="95"/>
        <v>0</v>
      </c>
      <c r="V385" s="298">
        <f t="shared" si="89"/>
        <v>0</v>
      </c>
      <c r="W385" s="298">
        <f t="shared" si="86"/>
        <v>0</v>
      </c>
      <c r="X385" s="299">
        <f t="shared" si="93"/>
        <v>0</v>
      </c>
      <c r="Z385" s="296">
        <v>359</v>
      </c>
      <c r="AA385" s="297">
        <f t="shared" si="92"/>
        <v>359</v>
      </c>
      <c r="AB385" s="298" t="e">
        <f t="shared" si="84"/>
        <v>#NUM!</v>
      </c>
      <c r="AC385" s="298" t="e">
        <f t="shared" si="90"/>
        <v>#NUM!</v>
      </c>
      <c r="AD385" s="298" t="e">
        <f t="shared" si="91"/>
        <v>#NUM!</v>
      </c>
      <c r="AE385" s="298">
        <f t="shared" si="87"/>
        <v>0</v>
      </c>
      <c r="AF385" s="299" t="e">
        <f t="shared" si="94"/>
        <v>#NUM!</v>
      </c>
    </row>
    <row r="386" spans="18:32" x14ac:dyDescent="0.3">
      <c r="R386" s="326">
        <v>360</v>
      </c>
      <c r="S386" s="327">
        <f t="shared" si="85"/>
        <v>360</v>
      </c>
      <c r="T386" s="328">
        <f t="shared" si="88"/>
        <v>0</v>
      </c>
      <c r="U386" s="328">
        <f t="shared" si="95"/>
        <v>0</v>
      </c>
      <c r="V386" s="328">
        <f t="shared" si="89"/>
        <v>0</v>
      </c>
      <c r="W386" s="328">
        <f t="shared" si="86"/>
        <v>0</v>
      </c>
      <c r="X386" s="329">
        <f t="shared" si="93"/>
        <v>0</v>
      </c>
      <c r="Z386" s="326">
        <v>360</v>
      </c>
      <c r="AA386" s="327">
        <f t="shared" si="92"/>
        <v>360</v>
      </c>
      <c r="AB386" s="328" t="e">
        <f t="shared" ref="AB386" si="96">AF385</f>
        <v>#NUM!</v>
      </c>
      <c r="AC386" s="328" t="e">
        <f t="shared" si="90"/>
        <v>#NUM!</v>
      </c>
      <c r="AD386" s="328" t="e">
        <f t="shared" si="91"/>
        <v>#NUM!</v>
      </c>
      <c r="AE386" s="328">
        <f t="shared" si="87"/>
        <v>0</v>
      </c>
      <c r="AF386" s="329" t="e">
        <f t="shared" si="94"/>
        <v>#NUM!</v>
      </c>
    </row>
  </sheetData>
  <sheetProtection algorithmName="SHA-512" hashValue="19e5k2DQXux3FuSK2GNgtkyIoWEWO/1ru84NwSZubLA008uTpbMXGyA0IBy5P4GwCdY66IAs51GzkXjNBGErWQ==" saltValue="bgY4IREwAkoF8dDGyEs+cQ==" spinCount="100000" sheet="1" objects="1" scenarios="1"/>
  <mergeCells count="13">
    <mergeCell ref="E82:F82"/>
    <mergeCell ref="AC3:AF3"/>
    <mergeCell ref="C5:F5"/>
    <mergeCell ref="C11:D11"/>
    <mergeCell ref="C12:D12"/>
    <mergeCell ref="B30:F30"/>
    <mergeCell ref="B31:F31"/>
    <mergeCell ref="Z3:AA3"/>
    <mergeCell ref="B2:F2"/>
    <mergeCell ref="J2:P2"/>
    <mergeCell ref="B3:F3"/>
    <mergeCell ref="R3:S3"/>
    <mergeCell ref="U3:X3"/>
  </mergeCells>
  <dataValidations count="1">
    <dataValidation type="list" allowBlank="1" showInputMessage="1" showErrorMessage="1" sqref="H28:H29 G38 G42 H33 I32 I30 H31 G33:G34 I27:I28 F49:F66" xr:uid="{A80598B4-200E-4E7A-8D14-CDA470D4322A}">
      <formula1>$D$84:$D$85</formula1>
    </dataValidation>
  </dataValidations>
  <printOptions horizontalCentered="1" verticalCentered="1"/>
  <pageMargins left="0.7" right="0.7" top="0.25" bottom="0.32" header="0.21" footer="0.3"/>
  <pageSetup scale="4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7DDA2-B553-4BFC-BFAE-BBFC1CD584A3}">
  <sheetPr>
    <tabColor theme="9" tint="0.39997558519241921"/>
    <pageSetUpPr fitToPage="1"/>
  </sheetPr>
  <dimension ref="A1:P50"/>
  <sheetViews>
    <sheetView tabSelected="1" zoomScaleNormal="100" workbookViewId="0">
      <selection activeCell="C10" sqref="C10:G13"/>
    </sheetView>
  </sheetViews>
  <sheetFormatPr defaultColWidth="8.296875" defaultRowHeight="14.4" x14ac:dyDescent="0.3"/>
  <cols>
    <col min="1" max="1" width="2.09765625" style="48" customWidth="1"/>
    <col min="2" max="2" width="3.19921875" style="47" customWidth="1"/>
    <col min="3" max="3" width="26.59765625" style="49" bestFit="1" customWidth="1"/>
    <col min="4" max="4" width="8.296875" style="49"/>
    <col min="5" max="5" width="14.5" style="49" customWidth="1"/>
    <col min="6" max="6" width="10.19921875" style="49" bestFit="1" customWidth="1"/>
    <col min="7" max="7" width="8.296875" style="49"/>
    <col min="8" max="8" width="10.19921875" style="49" bestFit="1" customWidth="1"/>
    <col min="9" max="9" width="10.296875" style="49" customWidth="1"/>
    <col min="10" max="10" width="8.296875" style="49" customWidth="1"/>
    <col min="11" max="11" width="12.59765625" style="49" bestFit="1" customWidth="1"/>
    <col min="12" max="12" width="8.296875" style="49"/>
    <col min="13" max="13" width="13.296875" style="49" bestFit="1" customWidth="1"/>
    <col min="14" max="14" width="11.296875" style="49" bestFit="1" customWidth="1"/>
    <col min="15" max="15" width="12.09765625" style="49" bestFit="1" customWidth="1"/>
    <col min="16" max="16" width="11.59765625" style="49" bestFit="1" customWidth="1"/>
    <col min="17" max="16384" width="8.296875" style="49"/>
  </cols>
  <sheetData>
    <row r="1" spans="2:16" s="48" customFormat="1" x14ac:dyDescent="0.3">
      <c r="B1" s="47"/>
    </row>
    <row r="2" spans="2:16" x14ac:dyDescent="0.3">
      <c r="C2" s="428" t="s">
        <v>39</v>
      </c>
      <c r="D2" s="429"/>
      <c r="E2" s="429"/>
      <c r="F2" s="429"/>
      <c r="G2" s="430"/>
      <c r="I2" s="428" t="s">
        <v>40</v>
      </c>
      <c r="J2" s="429"/>
      <c r="K2" s="430"/>
      <c r="M2" s="428" t="s">
        <v>41</v>
      </c>
      <c r="N2" s="430"/>
    </row>
    <row r="3" spans="2:16" x14ac:dyDescent="0.3">
      <c r="C3" s="50" t="s">
        <v>42</v>
      </c>
      <c r="D3" s="431" t="s">
        <v>43</v>
      </c>
      <c r="E3" s="431"/>
      <c r="F3" s="431"/>
      <c r="G3" s="432"/>
      <c r="I3" s="50" t="s">
        <v>0</v>
      </c>
      <c r="K3" s="51">
        <v>1000000</v>
      </c>
      <c r="L3" s="52">
        <f>K3/G7</f>
        <v>31250</v>
      </c>
      <c r="M3" s="53" t="s">
        <v>44</v>
      </c>
      <c r="N3" s="54">
        <f>E43</f>
        <v>90502</v>
      </c>
    </row>
    <row r="4" spans="2:16" x14ac:dyDescent="0.3">
      <c r="C4" s="50" t="s">
        <v>45</v>
      </c>
      <c r="D4" s="433" t="s">
        <v>198</v>
      </c>
      <c r="E4" s="433"/>
      <c r="F4" s="433"/>
      <c r="G4" s="434"/>
      <c r="H4" s="55"/>
      <c r="I4" s="435" t="s">
        <v>46</v>
      </c>
      <c r="J4" s="436"/>
      <c r="K4" s="56">
        <f>+K3*0.025</f>
        <v>25000</v>
      </c>
      <c r="L4" s="57">
        <f>K4/K3</f>
        <v>2.5000000000000001E-2</v>
      </c>
      <c r="M4" s="53" t="s">
        <v>47</v>
      </c>
      <c r="N4" s="58">
        <f>N3/K3</f>
        <v>9.0501999999999999E-2</v>
      </c>
    </row>
    <row r="5" spans="2:16" x14ac:dyDescent="0.3">
      <c r="C5" s="50" t="s">
        <v>1</v>
      </c>
      <c r="D5" s="433"/>
      <c r="E5" s="433"/>
      <c r="F5" s="433"/>
      <c r="G5" s="434"/>
      <c r="H5" s="55"/>
      <c r="I5" s="435" t="s">
        <v>48</v>
      </c>
      <c r="J5" s="436"/>
      <c r="K5" s="56">
        <f>+K3*0.025</f>
        <v>25000</v>
      </c>
      <c r="L5" s="57">
        <f>K5/K13</f>
        <v>3.8461538461538464E-2</v>
      </c>
      <c r="M5" s="53" t="s">
        <v>49</v>
      </c>
      <c r="N5" s="58">
        <f>N3/(K3+K4+K5)</f>
        <v>8.6192380952380951E-2</v>
      </c>
    </row>
    <row r="6" spans="2:16" x14ac:dyDescent="0.3">
      <c r="C6" s="50" t="s">
        <v>50</v>
      </c>
      <c r="D6" s="433"/>
      <c r="E6" s="433"/>
      <c r="F6" s="433"/>
      <c r="G6" s="434"/>
      <c r="H6" s="55"/>
      <c r="I6" s="435" t="s">
        <v>51</v>
      </c>
      <c r="J6" s="436"/>
      <c r="K6" s="59">
        <f>K13</f>
        <v>650000</v>
      </c>
      <c r="M6" s="53" t="s">
        <v>52</v>
      </c>
      <c r="N6" s="58">
        <f>E50/K7</f>
        <v>6.3755000000000006E-2</v>
      </c>
    </row>
    <row r="7" spans="2:16" x14ac:dyDescent="0.3">
      <c r="C7" s="60" t="s">
        <v>53</v>
      </c>
      <c r="D7" s="61" t="s">
        <v>54</v>
      </c>
      <c r="E7" s="62"/>
      <c r="F7" s="61" t="s">
        <v>55</v>
      </c>
      <c r="G7" s="63">
        <f>14+18</f>
        <v>32</v>
      </c>
      <c r="I7" s="60" t="s">
        <v>56</v>
      </c>
      <c r="J7" s="64"/>
      <c r="K7" s="65">
        <f>K3+K4+K5-K6</f>
        <v>400000</v>
      </c>
      <c r="M7" s="66" t="s">
        <v>57</v>
      </c>
      <c r="N7" s="67">
        <f>N3/P13</f>
        <v>1.3923384615384615</v>
      </c>
    </row>
    <row r="8" spans="2:16" x14ac:dyDescent="0.3">
      <c r="D8" s="68"/>
      <c r="E8" s="69"/>
      <c r="F8" s="68"/>
      <c r="G8" s="69"/>
    </row>
    <row r="9" spans="2:16" x14ac:dyDescent="0.3">
      <c r="C9" s="428" t="s">
        <v>58</v>
      </c>
      <c r="D9" s="429"/>
      <c r="E9" s="429"/>
      <c r="F9" s="429"/>
      <c r="G9" s="430"/>
      <c r="I9" s="428" t="s">
        <v>59</v>
      </c>
      <c r="J9" s="429"/>
      <c r="K9" s="429"/>
      <c r="L9" s="429"/>
      <c r="M9" s="429"/>
      <c r="N9" s="429"/>
      <c r="O9" s="429"/>
      <c r="P9" s="430"/>
    </row>
    <row r="10" spans="2:16" ht="15" customHeight="1" x14ac:dyDescent="0.3">
      <c r="C10" s="437"/>
      <c r="D10" s="438"/>
      <c r="E10" s="438"/>
      <c r="F10" s="438"/>
      <c r="G10" s="439"/>
      <c r="I10" s="70" t="s">
        <v>60</v>
      </c>
      <c r="J10" s="71" t="s">
        <v>61</v>
      </c>
      <c r="K10" s="71" t="s">
        <v>62</v>
      </c>
      <c r="L10" s="71" t="s">
        <v>63</v>
      </c>
      <c r="M10" s="71" t="s">
        <v>64</v>
      </c>
      <c r="N10" s="71" t="s">
        <v>65</v>
      </c>
      <c r="O10" s="71" t="s">
        <v>66</v>
      </c>
      <c r="P10" s="72" t="s">
        <v>67</v>
      </c>
    </row>
    <row r="11" spans="2:16" x14ac:dyDescent="0.3">
      <c r="C11" s="437"/>
      <c r="D11" s="438"/>
      <c r="E11" s="438"/>
      <c r="F11" s="438"/>
      <c r="G11" s="439"/>
      <c r="I11" s="73" t="s">
        <v>68</v>
      </c>
      <c r="J11" s="74">
        <v>0.65</v>
      </c>
      <c r="K11" s="75">
        <f>J11*K3</f>
        <v>650000</v>
      </c>
      <c r="L11" s="69">
        <v>12</v>
      </c>
      <c r="M11" s="76"/>
      <c r="N11" s="74">
        <v>0.1</v>
      </c>
      <c r="O11" s="76">
        <v>99999</v>
      </c>
      <c r="P11" s="77">
        <f>IF(ISERROR((PMT(N11/12,L11*O11,-K11,0))*12),0,(PMT(N11/12,L11*O11,-K11,0)*12))</f>
        <v>65000</v>
      </c>
    </row>
    <row r="12" spans="2:16" x14ac:dyDescent="0.3">
      <c r="C12" s="437"/>
      <c r="D12" s="438"/>
      <c r="E12" s="438"/>
      <c r="F12" s="438"/>
      <c r="G12" s="439"/>
      <c r="I12" s="73" t="s">
        <v>69</v>
      </c>
      <c r="J12" s="78"/>
      <c r="K12" s="75">
        <f>J12*K3</f>
        <v>0</v>
      </c>
      <c r="L12" s="69">
        <v>12</v>
      </c>
      <c r="M12" s="76"/>
      <c r="N12" s="79">
        <v>0.1</v>
      </c>
      <c r="O12" s="80"/>
      <c r="P12" s="77">
        <f>IF(ISERROR((PMT(N12/12,L12*O12,-K12,0))*12),0,(PMT(N12/12,L12*O12,-K12,0)*12))</f>
        <v>0</v>
      </c>
    </row>
    <row r="13" spans="2:16" x14ac:dyDescent="0.3">
      <c r="C13" s="440"/>
      <c r="D13" s="441"/>
      <c r="E13" s="441"/>
      <c r="F13" s="441"/>
      <c r="G13" s="442"/>
      <c r="I13" s="81" t="s">
        <v>70</v>
      </c>
      <c r="J13" s="82">
        <f>SUM(J11:J12)</f>
        <v>0.65</v>
      </c>
      <c r="K13" s="83">
        <f t="shared" ref="K13" si="0">SUM(K11:K12)</f>
        <v>650000</v>
      </c>
      <c r="L13" s="84"/>
      <c r="M13" s="64"/>
      <c r="N13" s="64"/>
      <c r="O13" s="64"/>
      <c r="P13" s="85">
        <f>SUM(P11:P12)</f>
        <v>65000</v>
      </c>
    </row>
    <row r="15" spans="2:16" x14ac:dyDescent="0.3">
      <c r="C15" s="86" t="s">
        <v>71</v>
      </c>
      <c r="D15" s="87"/>
      <c r="E15" s="88" t="s">
        <v>72</v>
      </c>
      <c r="F15" s="88" t="s">
        <v>73</v>
      </c>
      <c r="G15" s="88" t="s">
        <v>74</v>
      </c>
      <c r="H15" s="88" t="s">
        <v>75</v>
      </c>
      <c r="I15" s="88" t="s">
        <v>76</v>
      </c>
      <c r="J15" s="89"/>
      <c r="K15" s="443" t="s">
        <v>77</v>
      </c>
      <c r="L15" s="443"/>
      <c r="M15" s="443"/>
      <c r="N15" s="443"/>
      <c r="O15" s="443"/>
      <c r="P15" s="444"/>
    </row>
    <row r="16" spans="2:16" x14ac:dyDescent="0.3">
      <c r="C16" s="53" t="s">
        <v>78</v>
      </c>
      <c r="E16" s="90">
        <f>'Rent Roll'!I20*12</f>
        <v>154080</v>
      </c>
      <c r="F16" s="91">
        <f>E16/12</f>
        <v>12840</v>
      </c>
      <c r="G16" s="91" t="e">
        <f>E16/$E$7</f>
        <v>#DIV/0!</v>
      </c>
      <c r="H16" s="91">
        <f>E16/$G$7</f>
        <v>4815</v>
      </c>
      <c r="I16" s="92">
        <f>E16/$E$16</f>
        <v>1</v>
      </c>
      <c r="K16" s="431"/>
      <c r="L16" s="431"/>
      <c r="M16" s="431"/>
      <c r="N16" s="431"/>
      <c r="O16" s="431"/>
      <c r="P16" s="432"/>
    </row>
    <row r="17" spans="2:16" x14ac:dyDescent="0.3">
      <c r="B17" s="47" t="s">
        <v>79</v>
      </c>
      <c r="C17" s="50" t="s">
        <v>80</v>
      </c>
      <c r="D17" s="74">
        <v>0.03</v>
      </c>
      <c r="E17" s="91">
        <f>E16*D17</f>
        <v>4622.3999999999996</v>
      </c>
      <c r="F17" s="91">
        <f t="shared" ref="F17:F20" si="1">E17/12</f>
        <v>385.2</v>
      </c>
      <c r="G17" s="91" t="e">
        <f t="shared" ref="G17:G20" si="2">E17/$E$7</f>
        <v>#DIV/0!</v>
      </c>
      <c r="H17" s="91">
        <f t="shared" ref="H17:H20" si="3">E17/$G$7</f>
        <v>144.44999999999999</v>
      </c>
      <c r="I17" s="92">
        <f t="shared" ref="I17:I20" si="4">E17/$E$16</f>
        <v>0.03</v>
      </c>
      <c r="K17" s="431"/>
      <c r="L17" s="431"/>
      <c r="M17" s="431"/>
      <c r="N17" s="431"/>
      <c r="O17" s="431"/>
      <c r="P17" s="432"/>
    </row>
    <row r="18" spans="2:16" x14ac:dyDescent="0.3">
      <c r="B18" s="47" t="s">
        <v>81</v>
      </c>
      <c r="C18" s="50" t="s">
        <v>82</v>
      </c>
      <c r="E18" s="91">
        <f>E16-E17</f>
        <v>149457.60000000001</v>
      </c>
      <c r="F18" s="91">
        <f t="shared" si="1"/>
        <v>12454.800000000001</v>
      </c>
      <c r="G18" s="91" t="e">
        <f t="shared" si="2"/>
        <v>#DIV/0!</v>
      </c>
      <c r="H18" s="91">
        <f t="shared" si="3"/>
        <v>4670.55</v>
      </c>
      <c r="I18" s="92">
        <f t="shared" si="4"/>
        <v>0.97000000000000008</v>
      </c>
      <c r="K18" s="431"/>
      <c r="L18" s="431"/>
      <c r="M18" s="431"/>
      <c r="N18" s="431"/>
      <c r="O18" s="431"/>
      <c r="P18" s="432"/>
    </row>
    <row r="19" spans="2:16" x14ac:dyDescent="0.3">
      <c r="B19" s="47" t="s">
        <v>83</v>
      </c>
      <c r="C19" s="50" t="s">
        <v>84</v>
      </c>
      <c r="E19" s="90">
        <f>E30/2</f>
        <v>6650</v>
      </c>
      <c r="F19" s="91">
        <f t="shared" si="1"/>
        <v>554.16666666666663</v>
      </c>
      <c r="G19" s="91" t="e">
        <f t="shared" si="2"/>
        <v>#DIV/0!</v>
      </c>
      <c r="H19" s="91">
        <f t="shared" si="3"/>
        <v>207.8125</v>
      </c>
      <c r="I19" s="92">
        <f t="shared" si="4"/>
        <v>4.3159397715472482E-2</v>
      </c>
      <c r="K19" s="431"/>
      <c r="L19" s="431"/>
      <c r="M19" s="431"/>
      <c r="N19" s="431"/>
      <c r="O19" s="431"/>
      <c r="P19" s="432"/>
    </row>
    <row r="20" spans="2:16" x14ac:dyDescent="0.3">
      <c r="B20" s="47" t="s">
        <v>81</v>
      </c>
      <c r="C20" s="53" t="s">
        <v>85</v>
      </c>
      <c r="D20" s="93"/>
      <c r="E20" s="94">
        <f>E18+E19</f>
        <v>156107.6</v>
      </c>
      <c r="F20" s="94">
        <f t="shared" si="1"/>
        <v>13008.966666666667</v>
      </c>
      <c r="G20" s="94" t="e">
        <f t="shared" si="2"/>
        <v>#DIV/0!</v>
      </c>
      <c r="H20" s="94">
        <f t="shared" si="3"/>
        <v>4878.3625000000002</v>
      </c>
      <c r="I20" s="95">
        <f t="shared" si="4"/>
        <v>1.0131593977154725</v>
      </c>
      <c r="K20" s="431"/>
      <c r="L20" s="431"/>
      <c r="M20" s="431"/>
      <c r="N20" s="431"/>
      <c r="O20" s="431"/>
      <c r="P20" s="432"/>
    </row>
    <row r="21" spans="2:16" x14ac:dyDescent="0.3">
      <c r="C21" s="66"/>
      <c r="D21" s="64"/>
      <c r="E21" s="96"/>
      <c r="F21" s="96"/>
      <c r="G21" s="96"/>
      <c r="H21" s="96"/>
      <c r="I21" s="97"/>
      <c r="J21" s="64"/>
      <c r="K21" s="76"/>
      <c r="L21" s="76"/>
      <c r="M21" s="76"/>
      <c r="N21" s="76"/>
      <c r="O21" s="76"/>
      <c r="P21" s="98"/>
    </row>
    <row r="23" spans="2:16" x14ac:dyDescent="0.3">
      <c r="C23" s="86" t="s">
        <v>86</v>
      </c>
      <c r="D23" s="89"/>
      <c r="E23" s="88" t="s">
        <v>72</v>
      </c>
      <c r="F23" s="88" t="s">
        <v>73</v>
      </c>
      <c r="G23" s="88" t="s">
        <v>74</v>
      </c>
      <c r="H23" s="88" t="s">
        <v>75</v>
      </c>
      <c r="I23" s="88" t="s">
        <v>87</v>
      </c>
      <c r="J23" s="88" t="s">
        <v>88</v>
      </c>
      <c r="K23" s="443"/>
      <c r="L23" s="443"/>
      <c r="M23" s="443"/>
      <c r="N23" s="443"/>
      <c r="O23" s="443"/>
      <c r="P23" s="444"/>
    </row>
    <row r="24" spans="2:16" x14ac:dyDescent="0.3">
      <c r="C24" s="99" t="s">
        <v>89</v>
      </c>
      <c r="D24" s="100"/>
      <c r="E24" s="90">
        <v>21903</v>
      </c>
      <c r="F24" s="91">
        <f>E24/12</f>
        <v>1825.25</v>
      </c>
      <c r="G24" s="91" t="e">
        <f t="shared" ref="G24:G41" si="5">E24/$E$7</f>
        <v>#DIV/0!</v>
      </c>
      <c r="H24" s="91">
        <f t="shared" ref="H24:H41" si="6">E24/$G$7</f>
        <v>684.46875</v>
      </c>
      <c r="I24" s="92">
        <f t="shared" ref="I24:I41" si="7">E24/$E$20</f>
        <v>0.14030707025154443</v>
      </c>
      <c r="J24" s="92">
        <f t="shared" ref="J24:J41" si="8">E24/$E$41</f>
        <v>0.33385869498945209</v>
      </c>
      <c r="K24" s="445"/>
      <c r="L24" s="445"/>
      <c r="M24" s="445"/>
      <c r="N24" s="445"/>
      <c r="O24" s="445"/>
      <c r="P24" s="446"/>
    </row>
    <row r="25" spans="2:16" x14ac:dyDescent="0.3">
      <c r="C25" s="99" t="s">
        <v>90</v>
      </c>
      <c r="D25" s="100"/>
      <c r="E25" s="101"/>
      <c r="F25" s="91">
        <f t="shared" ref="F25:F41" si="9">E25/12</f>
        <v>0</v>
      </c>
      <c r="G25" s="91" t="e">
        <f t="shared" si="5"/>
        <v>#DIV/0!</v>
      </c>
      <c r="H25" s="91">
        <f t="shared" si="6"/>
        <v>0</v>
      </c>
      <c r="I25" s="92">
        <f t="shared" si="7"/>
        <v>0</v>
      </c>
      <c r="J25" s="92">
        <f t="shared" si="8"/>
        <v>0</v>
      </c>
      <c r="K25" s="445"/>
      <c r="L25" s="445"/>
      <c r="M25" s="445"/>
      <c r="N25" s="445"/>
      <c r="O25" s="445"/>
      <c r="P25" s="446"/>
    </row>
    <row r="26" spans="2:16" x14ac:dyDescent="0.3">
      <c r="C26" s="99" t="s">
        <v>91</v>
      </c>
      <c r="D26" s="100"/>
      <c r="E26" s="101">
        <v>7913</v>
      </c>
      <c r="F26" s="91">
        <f t="shared" si="9"/>
        <v>659.41666666666663</v>
      </c>
      <c r="G26" s="91" t="e">
        <f t="shared" si="5"/>
        <v>#DIV/0!</v>
      </c>
      <c r="H26" s="91">
        <f t="shared" si="6"/>
        <v>247.28125</v>
      </c>
      <c r="I26" s="92">
        <f t="shared" si="7"/>
        <v>5.0689396288201211E-2</v>
      </c>
      <c r="J26" s="92">
        <f t="shared" si="8"/>
        <v>0.12061470362286145</v>
      </c>
      <c r="K26" s="445"/>
      <c r="L26" s="445"/>
      <c r="M26" s="445"/>
      <c r="N26" s="445"/>
      <c r="O26" s="445"/>
      <c r="P26" s="446"/>
    </row>
    <row r="27" spans="2:16" x14ac:dyDescent="0.3">
      <c r="C27" s="99" t="s">
        <v>92</v>
      </c>
      <c r="D27" s="74">
        <v>7.0000000000000007E-2</v>
      </c>
      <c r="E27" s="101">
        <f>+D27*E16</f>
        <v>10785.6</v>
      </c>
      <c r="F27" s="91">
        <f t="shared" si="9"/>
        <v>898.80000000000007</v>
      </c>
      <c r="G27" s="91" t="e">
        <f t="shared" si="5"/>
        <v>#DIV/0!</v>
      </c>
      <c r="H27" s="91">
        <f t="shared" si="6"/>
        <v>337.05</v>
      </c>
      <c r="I27" s="92">
        <f t="shared" si="7"/>
        <v>6.9090806597500692E-2</v>
      </c>
      <c r="J27" s="92">
        <f t="shared" si="8"/>
        <v>0.16440059994878486</v>
      </c>
      <c r="K27" s="445"/>
      <c r="L27" s="445"/>
      <c r="M27" s="445"/>
      <c r="N27" s="445"/>
      <c r="O27" s="445"/>
      <c r="P27" s="446"/>
    </row>
    <row r="28" spans="2:16" x14ac:dyDescent="0.3">
      <c r="C28" s="99" t="s">
        <v>93</v>
      </c>
      <c r="D28" s="100"/>
      <c r="E28" s="101"/>
      <c r="F28" s="91">
        <f t="shared" si="9"/>
        <v>0</v>
      </c>
      <c r="G28" s="91" t="e">
        <f t="shared" si="5"/>
        <v>#DIV/0!</v>
      </c>
      <c r="H28" s="91">
        <f t="shared" si="6"/>
        <v>0</v>
      </c>
      <c r="I28" s="92">
        <f t="shared" si="7"/>
        <v>0</v>
      </c>
      <c r="J28" s="92">
        <f t="shared" si="8"/>
        <v>0</v>
      </c>
      <c r="K28" s="445"/>
      <c r="L28" s="445"/>
      <c r="M28" s="445"/>
      <c r="N28" s="445"/>
      <c r="O28" s="445"/>
      <c r="P28" s="446"/>
    </row>
    <row r="29" spans="2:16" x14ac:dyDescent="0.3">
      <c r="C29" s="99" t="s">
        <v>94</v>
      </c>
      <c r="D29" s="102">
        <v>0.05</v>
      </c>
      <c r="E29" s="101">
        <f>+D29*E16</f>
        <v>7704</v>
      </c>
      <c r="F29" s="91">
        <f t="shared" si="9"/>
        <v>642</v>
      </c>
      <c r="G29" s="91" t="e">
        <f t="shared" si="5"/>
        <v>#DIV/0!</v>
      </c>
      <c r="H29" s="91">
        <f t="shared" si="6"/>
        <v>240.75</v>
      </c>
      <c r="I29" s="92">
        <f t="shared" si="7"/>
        <v>4.9350576141071925E-2</v>
      </c>
      <c r="J29" s="92">
        <f t="shared" si="8"/>
        <v>0.11742899996341774</v>
      </c>
      <c r="K29" s="445"/>
      <c r="L29" s="445"/>
      <c r="M29" s="445"/>
      <c r="N29" s="445"/>
      <c r="O29" s="445"/>
      <c r="P29" s="446"/>
    </row>
    <row r="30" spans="2:16" x14ac:dyDescent="0.3">
      <c r="C30" s="99" t="s">
        <v>199</v>
      </c>
      <c r="D30" s="100"/>
      <c r="E30" s="101">
        <v>13300</v>
      </c>
      <c r="F30" s="91">
        <f t="shared" si="9"/>
        <v>1108.3333333333333</v>
      </c>
      <c r="G30" s="91" t="e">
        <f t="shared" si="5"/>
        <v>#DIV/0!</v>
      </c>
      <c r="H30" s="91">
        <f t="shared" si="6"/>
        <v>415.625</v>
      </c>
      <c r="I30" s="92">
        <f t="shared" si="7"/>
        <v>8.5197645726409213E-2</v>
      </c>
      <c r="J30" s="92">
        <f t="shared" si="8"/>
        <v>0.20272659651005401</v>
      </c>
      <c r="K30" s="445"/>
      <c r="L30" s="445"/>
      <c r="M30" s="445"/>
      <c r="N30" s="445"/>
      <c r="O30" s="445"/>
      <c r="P30" s="446"/>
    </row>
    <row r="31" spans="2:16" x14ac:dyDescent="0.3">
      <c r="C31" s="99" t="s">
        <v>95</v>
      </c>
      <c r="D31" s="100"/>
      <c r="E31" s="101"/>
      <c r="F31" s="91">
        <f t="shared" si="9"/>
        <v>0</v>
      </c>
      <c r="G31" s="91" t="e">
        <f t="shared" si="5"/>
        <v>#DIV/0!</v>
      </c>
      <c r="H31" s="91">
        <f t="shared" si="6"/>
        <v>0</v>
      </c>
      <c r="I31" s="92">
        <f t="shared" si="7"/>
        <v>0</v>
      </c>
      <c r="J31" s="92">
        <f t="shared" si="8"/>
        <v>0</v>
      </c>
      <c r="K31" s="445"/>
      <c r="L31" s="445"/>
      <c r="M31" s="445"/>
      <c r="N31" s="445"/>
      <c r="O31" s="445"/>
      <c r="P31" s="446"/>
    </row>
    <row r="32" spans="2:16" x14ac:dyDescent="0.3">
      <c r="C32" s="99" t="s">
        <v>96</v>
      </c>
      <c r="D32" s="100"/>
      <c r="E32" s="101"/>
      <c r="F32" s="91">
        <f t="shared" si="9"/>
        <v>0</v>
      </c>
      <c r="G32" s="91" t="e">
        <f t="shared" si="5"/>
        <v>#DIV/0!</v>
      </c>
      <c r="H32" s="91">
        <f t="shared" si="6"/>
        <v>0</v>
      </c>
      <c r="I32" s="92">
        <f t="shared" si="7"/>
        <v>0</v>
      </c>
      <c r="J32" s="92">
        <f t="shared" si="8"/>
        <v>0</v>
      </c>
      <c r="K32" s="445"/>
      <c r="L32" s="445"/>
      <c r="M32" s="445"/>
      <c r="N32" s="445"/>
      <c r="O32" s="445"/>
      <c r="P32" s="446"/>
    </row>
    <row r="33" spans="1:16" x14ac:dyDescent="0.3">
      <c r="C33" s="99" t="s">
        <v>97</v>
      </c>
      <c r="D33" s="100"/>
      <c r="E33" s="101"/>
      <c r="F33" s="91">
        <f t="shared" si="9"/>
        <v>0</v>
      </c>
      <c r="G33" s="91" t="e">
        <f t="shared" si="5"/>
        <v>#DIV/0!</v>
      </c>
      <c r="H33" s="91">
        <f t="shared" si="6"/>
        <v>0</v>
      </c>
      <c r="I33" s="92">
        <f t="shared" si="7"/>
        <v>0</v>
      </c>
      <c r="J33" s="92">
        <f t="shared" si="8"/>
        <v>0</v>
      </c>
      <c r="K33" s="445"/>
      <c r="L33" s="445"/>
      <c r="M33" s="445"/>
      <c r="N33" s="445"/>
      <c r="O33" s="445"/>
      <c r="P33" s="446"/>
    </row>
    <row r="34" spans="1:16" x14ac:dyDescent="0.3">
      <c r="C34" s="99" t="s">
        <v>98</v>
      </c>
      <c r="D34" s="100"/>
      <c r="E34" s="101"/>
      <c r="F34" s="91">
        <f t="shared" si="9"/>
        <v>0</v>
      </c>
      <c r="G34" s="91" t="e">
        <f t="shared" si="5"/>
        <v>#DIV/0!</v>
      </c>
      <c r="H34" s="91">
        <f t="shared" si="6"/>
        <v>0</v>
      </c>
      <c r="I34" s="92">
        <f t="shared" si="7"/>
        <v>0</v>
      </c>
      <c r="J34" s="92">
        <f t="shared" si="8"/>
        <v>0</v>
      </c>
      <c r="K34" s="445"/>
      <c r="L34" s="445"/>
      <c r="M34" s="445"/>
      <c r="N34" s="445"/>
      <c r="O34" s="445"/>
      <c r="P34" s="446"/>
    </row>
    <row r="35" spans="1:16" x14ac:dyDescent="0.3">
      <c r="C35" s="99" t="s">
        <v>99</v>
      </c>
      <c r="D35" s="100"/>
      <c r="E35" s="101"/>
      <c r="F35" s="91">
        <f t="shared" si="9"/>
        <v>0</v>
      </c>
      <c r="G35" s="91" t="e">
        <f t="shared" si="5"/>
        <v>#DIV/0!</v>
      </c>
      <c r="H35" s="91">
        <f t="shared" si="6"/>
        <v>0</v>
      </c>
      <c r="I35" s="92">
        <f t="shared" si="7"/>
        <v>0</v>
      </c>
      <c r="J35" s="92">
        <f t="shared" si="8"/>
        <v>0</v>
      </c>
      <c r="K35" s="445"/>
      <c r="L35" s="445"/>
      <c r="M35" s="445"/>
      <c r="N35" s="445"/>
      <c r="O35" s="445"/>
      <c r="P35" s="446"/>
    </row>
    <row r="36" spans="1:16" x14ac:dyDescent="0.3">
      <c r="C36" s="99" t="s">
        <v>100</v>
      </c>
      <c r="D36" s="100"/>
      <c r="E36" s="101">
        <v>2000</v>
      </c>
      <c r="F36" s="91">
        <f t="shared" si="9"/>
        <v>166.66666666666666</v>
      </c>
      <c r="G36" s="91" t="e">
        <f t="shared" si="5"/>
        <v>#DIV/0!</v>
      </c>
      <c r="H36" s="91">
        <f t="shared" si="6"/>
        <v>62.5</v>
      </c>
      <c r="I36" s="92">
        <f t="shared" si="7"/>
        <v>1.2811676049084092E-2</v>
      </c>
      <c r="J36" s="92">
        <f t="shared" si="8"/>
        <v>3.0485202482714888E-2</v>
      </c>
      <c r="K36" s="445"/>
      <c r="L36" s="445"/>
      <c r="M36" s="445"/>
      <c r="N36" s="445"/>
      <c r="O36" s="445"/>
      <c r="P36" s="446"/>
    </row>
    <row r="37" spans="1:16" x14ac:dyDescent="0.3">
      <c r="C37" s="99" t="s">
        <v>200</v>
      </c>
      <c r="D37" s="100"/>
      <c r="E37" s="101">
        <v>2000</v>
      </c>
      <c r="F37" s="91">
        <f t="shared" si="9"/>
        <v>166.66666666666666</v>
      </c>
      <c r="G37" s="91" t="e">
        <f t="shared" si="5"/>
        <v>#DIV/0!</v>
      </c>
      <c r="H37" s="91">
        <f t="shared" si="6"/>
        <v>62.5</v>
      </c>
      <c r="I37" s="92">
        <f t="shared" si="7"/>
        <v>1.2811676049084092E-2</v>
      </c>
      <c r="J37" s="92">
        <f t="shared" si="8"/>
        <v>3.0485202482714888E-2</v>
      </c>
      <c r="K37" s="445"/>
      <c r="L37" s="445"/>
      <c r="M37" s="445"/>
      <c r="N37" s="445"/>
      <c r="O37" s="445"/>
      <c r="P37" s="446"/>
    </row>
    <row r="38" spans="1:16" x14ac:dyDescent="0.3">
      <c r="C38" s="99"/>
      <c r="D38" s="100"/>
      <c r="E38" s="101"/>
      <c r="F38" s="91">
        <f t="shared" si="9"/>
        <v>0</v>
      </c>
      <c r="G38" s="91" t="e">
        <f t="shared" si="5"/>
        <v>#DIV/0!</v>
      </c>
      <c r="H38" s="91">
        <f t="shared" si="6"/>
        <v>0</v>
      </c>
      <c r="I38" s="92">
        <f t="shared" si="7"/>
        <v>0</v>
      </c>
      <c r="J38" s="92">
        <f t="shared" si="8"/>
        <v>0</v>
      </c>
      <c r="K38" s="445"/>
      <c r="L38" s="445"/>
      <c r="M38" s="445"/>
      <c r="N38" s="445"/>
      <c r="O38" s="445"/>
      <c r="P38" s="446"/>
    </row>
    <row r="39" spans="1:16" x14ac:dyDescent="0.3">
      <c r="C39" s="103"/>
      <c r="D39" s="100"/>
      <c r="E39" s="101"/>
      <c r="F39" s="91">
        <f t="shared" si="9"/>
        <v>0</v>
      </c>
      <c r="G39" s="91" t="e">
        <f t="shared" si="5"/>
        <v>#DIV/0!</v>
      </c>
      <c r="H39" s="91">
        <f t="shared" si="6"/>
        <v>0</v>
      </c>
      <c r="I39" s="92">
        <f t="shared" si="7"/>
        <v>0</v>
      </c>
      <c r="J39" s="92">
        <f t="shared" si="8"/>
        <v>0</v>
      </c>
      <c r="K39" s="445"/>
      <c r="L39" s="445"/>
      <c r="M39" s="445"/>
      <c r="N39" s="445"/>
      <c r="O39" s="445"/>
      <c r="P39" s="446"/>
    </row>
    <row r="40" spans="1:16" x14ac:dyDescent="0.3">
      <c r="C40" s="103"/>
      <c r="D40" s="100"/>
      <c r="E40" s="104"/>
      <c r="F40" s="91">
        <f t="shared" si="9"/>
        <v>0</v>
      </c>
      <c r="G40" s="91" t="e">
        <f t="shared" si="5"/>
        <v>#DIV/0!</v>
      </c>
      <c r="H40" s="91">
        <f t="shared" si="6"/>
        <v>0</v>
      </c>
      <c r="I40" s="92">
        <f t="shared" si="7"/>
        <v>0</v>
      </c>
      <c r="J40" s="92">
        <f t="shared" si="8"/>
        <v>0</v>
      </c>
      <c r="K40" s="445"/>
      <c r="L40" s="445"/>
      <c r="M40" s="445"/>
      <c r="N40" s="445"/>
      <c r="O40" s="445"/>
      <c r="P40" s="446"/>
    </row>
    <row r="41" spans="1:16" s="93" customFormat="1" x14ac:dyDescent="0.3">
      <c r="A41" s="105"/>
      <c r="B41" s="106"/>
      <c r="C41" s="66" t="s">
        <v>101</v>
      </c>
      <c r="D41" s="107"/>
      <c r="E41" s="108">
        <f>SUM(E24:E40)</f>
        <v>65605.600000000006</v>
      </c>
      <c r="F41" s="108">
        <f t="shared" si="9"/>
        <v>5467.1333333333341</v>
      </c>
      <c r="G41" s="108" t="e">
        <f t="shared" si="5"/>
        <v>#DIV/0!</v>
      </c>
      <c r="H41" s="108">
        <f t="shared" si="6"/>
        <v>2050.1750000000002</v>
      </c>
      <c r="I41" s="109">
        <f t="shared" si="7"/>
        <v>0.42025884710289574</v>
      </c>
      <c r="J41" s="109">
        <f t="shared" si="8"/>
        <v>1</v>
      </c>
      <c r="K41" s="107"/>
      <c r="L41" s="107"/>
      <c r="M41" s="107"/>
      <c r="N41" s="107"/>
      <c r="O41" s="107"/>
      <c r="P41" s="110"/>
    </row>
    <row r="43" spans="1:16" x14ac:dyDescent="0.3">
      <c r="C43" s="111" t="s">
        <v>102</v>
      </c>
      <c r="D43" s="112"/>
      <c r="E43" s="113">
        <f>E20-E41</f>
        <v>90502</v>
      </c>
    </row>
    <row r="44" spans="1:16" x14ac:dyDescent="0.3">
      <c r="C44" s="50"/>
      <c r="E44" s="114"/>
    </row>
    <row r="45" spans="1:16" x14ac:dyDescent="0.3">
      <c r="B45" s="47" t="s">
        <v>79</v>
      </c>
      <c r="C45" s="50" t="s">
        <v>103</v>
      </c>
      <c r="E45" s="65">
        <f>P13</f>
        <v>65000</v>
      </c>
    </row>
    <row r="46" spans="1:16" x14ac:dyDescent="0.3">
      <c r="B46" s="47" t="s">
        <v>79</v>
      </c>
      <c r="C46" s="50" t="s">
        <v>104</v>
      </c>
      <c r="D46" s="115"/>
      <c r="E46" s="116"/>
    </row>
    <row r="47" spans="1:16" x14ac:dyDescent="0.3">
      <c r="B47" s="47" t="s">
        <v>79</v>
      </c>
      <c r="C47" s="50" t="s">
        <v>105</v>
      </c>
      <c r="D47" s="115"/>
      <c r="E47" s="116"/>
    </row>
    <row r="48" spans="1:16" x14ac:dyDescent="0.3">
      <c r="B48" s="47" t="s">
        <v>79</v>
      </c>
      <c r="C48" s="50" t="s">
        <v>106</v>
      </c>
      <c r="D48" s="115"/>
      <c r="E48" s="116"/>
    </row>
    <row r="49" spans="2:5" x14ac:dyDescent="0.3">
      <c r="C49" s="50"/>
      <c r="E49" s="114"/>
    </row>
    <row r="50" spans="2:5" x14ac:dyDescent="0.3">
      <c r="B50" s="47" t="s">
        <v>81</v>
      </c>
      <c r="C50" s="111" t="s">
        <v>107</v>
      </c>
      <c r="D50" s="112"/>
      <c r="E50" s="113">
        <f>E43-E45-E46-E47-E48</f>
        <v>25502</v>
      </c>
    </row>
  </sheetData>
  <sheetProtection algorithmName="SHA-512" hashValue="d7yTpH1vIXpMLTv4yOlrMzylr+CIuG32mqD2fsqyZk5qf+WBSwP04wrPDGJXtvfekYgzMSE2x7FX4f1YnX27rA==" saltValue="a1HVoSsm4HckfFW7JKvSEA==" spinCount="100000" sheet="1" objects="1" scenarios="1"/>
  <mergeCells count="37">
    <mergeCell ref="K40:P40"/>
    <mergeCell ref="K34:P34"/>
    <mergeCell ref="K35:P35"/>
    <mergeCell ref="K36:P36"/>
    <mergeCell ref="K37:P37"/>
    <mergeCell ref="K38:P38"/>
    <mergeCell ref="K39:P39"/>
    <mergeCell ref="K33:P33"/>
    <mergeCell ref="K20:P20"/>
    <mergeCell ref="K23:P23"/>
    <mergeCell ref="K24:P24"/>
    <mergeCell ref="K25:P25"/>
    <mergeCell ref="K26:P26"/>
    <mergeCell ref="K27:P27"/>
    <mergeCell ref="K28:P28"/>
    <mergeCell ref="K29:P29"/>
    <mergeCell ref="K30:P30"/>
    <mergeCell ref="K31:P31"/>
    <mergeCell ref="K32:P32"/>
    <mergeCell ref="K19:P19"/>
    <mergeCell ref="D5:G5"/>
    <mergeCell ref="I5:J5"/>
    <mergeCell ref="D6:G6"/>
    <mergeCell ref="I6:J6"/>
    <mergeCell ref="C9:G9"/>
    <mergeCell ref="I9:P9"/>
    <mergeCell ref="C10:G13"/>
    <mergeCell ref="K15:P15"/>
    <mergeCell ref="K16:P16"/>
    <mergeCell ref="K17:P17"/>
    <mergeCell ref="K18:P18"/>
    <mergeCell ref="C2:G2"/>
    <mergeCell ref="I2:K2"/>
    <mergeCell ref="M2:N2"/>
    <mergeCell ref="D3:G3"/>
    <mergeCell ref="D4:G4"/>
    <mergeCell ref="I4:J4"/>
  </mergeCells>
  <printOptions horizontalCentered="1"/>
  <pageMargins left="0.7" right="0.7"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D33C-8BC0-49D1-B355-788CD1EBBD82}">
  <dimension ref="A1:J438"/>
  <sheetViews>
    <sheetView workbookViewId="0">
      <selection activeCell="E9" sqref="E9"/>
    </sheetView>
  </sheetViews>
  <sheetFormatPr defaultColWidth="8.59765625" defaultRowHeight="15.6" x14ac:dyDescent="0.3"/>
  <cols>
    <col min="1" max="1" width="22.09765625" style="372" bestFit="1" customWidth="1"/>
    <col min="2" max="2" width="19.59765625" style="372" customWidth="1"/>
    <col min="3" max="3" width="12.8984375" style="372" customWidth="1"/>
    <col min="4" max="4" width="16.69921875" style="464" customWidth="1"/>
    <col min="5" max="5" width="16.09765625" style="370" customWidth="1"/>
    <col min="6" max="6" width="16.19921875" style="376" customWidth="1"/>
    <col min="7" max="7" width="8.59765625" style="371"/>
    <col min="8" max="8" width="9.8984375" style="374" customWidth="1"/>
    <col min="9" max="9" width="30.5" style="375" customWidth="1"/>
    <col min="10" max="16384" width="8.59765625" style="371"/>
  </cols>
  <sheetData>
    <row r="1" spans="1:9" s="466" customFormat="1" ht="63" customHeight="1" thickBot="1" x14ac:dyDescent="0.35">
      <c r="A1" s="465" t="s">
        <v>201</v>
      </c>
      <c r="B1" s="488" t="s">
        <v>225</v>
      </c>
      <c r="C1" s="489"/>
      <c r="D1" s="489"/>
      <c r="E1" s="489"/>
      <c r="F1" s="489"/>
      <c r="G1" s="489"/>
      <c r="H1" s="489"/>
      <c r="I1" s="490"/>
    </row>
    <row r="2" spans="1:9" s="497" customFormat="1" ht="18.600000000000001" customHeight="1" thickBot="1" x14ac:dyDescent="0.35">
      <c r="A2" s="491" t="s">
        <v>5</v>
      </c>
      <c r="B2" s="491" t="s">
        <v>1</v>
      </c>
      <c r="C2" s="491" t="s">
        <v>202</v>
      </c>
      <c r="D2" s="492" t="s">
        <v>203</v>
      </c>
      <c r="E2" s="493" t="s">
        <v>216</v>
      </c>
      <c r="F2" s="494" t="s">
        <v>217</v>
      </c>
      <c r="G2" s="491" t="s">
        <v>218</v>
      </c>
      <c r="H2" s="495" t="s">
        <v>223</v>
      </c>
      <c r="I2" s="496" t="s">
        <v>224</v>
      </c>
    </row>
    <row r="3" spans="1:9" x14ac:dyDescent="0.3">
      <c r="A3" s="378" t="s">
        <v>204</v>
      </c>
      <c r="B3" s="378" t="s">
        <v>205</v>
      </c>
      <c r="C3" s="378">
        <v>2</v>
      </c>
      <c r="D3" s="467" t="s">
        <v>206</v>
      </c>
      <c r="E3" s="470">
        <v>1230</v>
      </c>
      <c r="F3" s="471">
        <v>1230</v>
      </c>
      <c r="G3" s="472"/>
      <c r="H3" s="473">
        <f>425*2</f>
        <v>850</v>
      </c>
      <c r="I3" s="474">
        <f>H3</f>
        <v>850</v>
      </c>
    </row>
    <row r="4" spans="1:9" x14ac:dyDescent="0.3">
      <c r="A4" s="377" t="s">
        <v>207</v>
      </c>
      <c r="B4" s="377" t="s">
        <v>205</v>
      </c>
      <c r="C4" s="377">
        <v>2</v>
      </c>
      <c r="D4" s="468">
        <v>850</v>
      </c>
      <c r="E4" s="475">
        <v>1230</v>
      </c>
      <c r="F4" s="476">
        <v>1230</v>
      </c>
      <c r="G4" s="477"/>
      <c r="H4" s="478">
        <v>835</v>
      </c>
      <c r="I4" s="479">
        <f>H4</f>
        <v>835</v>
      </c>
    </row>
    <row r="5" spans="1:9" x14ac:dyDescent="0.3">
      <c r="A5" s="377" t="s">
        <v>208</v>
      </c>
      <c r="B5" s="377" t="s">
        <v>209</v>
      </c>
      <c r="C5" s="377">
        <v>1</v>
      </c>
      <c r="D5" s="468" t="s">
        <v>206</v>
      </c>
      <c r="E5" s="475">
        <v>750</v>
      </c>
      <c r="F5" s="476">
        <v>700</v>
      </c>
      <c r="G5" s="477"/>
      <c r="H5" s="478"/>
      <c r="I5" s="479">
        <v>700</v>
      </c>
    </row>
    <row r="6" spans="1:9" x14ac:dyDescent="0.3">
      <c r="A6" s="377">
        <v>306</v>
      </c>
      <c r="B6" s="377" t="s">
        <v>209</v>
      </c>
      <c r="C6" s="377">
        <v>2</v>
      </c>
      <c r="D6" s="468">
        <v>790</v>
      </c>
      <c r="E6" s="475">
        <v>875</v>
      </c>
      <c r="F6" s="476">
        <v>875</v>
      </c>
      <c r="G6" s="477"/>
      <c r="H6" s="478">
        <v>795</v>
      </c>
      <c r="I6" s="479">
        <f t="shared" ref="I6:I7" si="0">H6</f>
        <v>795</v>
      </c>
    </row>
    <row r="7" spans="1:9" x14ac:dyDescent="0.3">
      <c r="A7" s="380">
        <v>306.5</v>
      </c>
      <c r="B7" s="377" t="s">
        <v>209</v>
      </c>
      <c r="C7" s="377">
        <v>2</v>
      </c>
      <c r="D7" s="468">
        <v>825</v>
      </c>
      <c r="E7" s="475">
        <v>875</v>
      </c>
      <c r="F7" s="476">
        <v>875</v>
      </c>
      <c r="G7" s="477"/>
      <c r="H7" s="478">
        <v>825</v>
      </c>
      <c r="I7" s="479">
        <f t="shared" si="0"/>
        <v>825</v>
      </c>
    </row>
    <row r="8" spans="1:9" x14ac:dyDescent="0.3">
      <c r="A8" s="377" t="s">
        <v>210</v>
      </c>
      <c r="B8" s="377" t="s">
        <v>209</v>
      </c>
      <c r="C8" s="377">
        <v>1</v>
      </c>
      <c r="D8" s="468">
        <v>595</v>
      </c>
      <c r="E8" s="475">
        <v>750</v>
      </c>
      <c r="F8" s="476">
        <v>700</v>
      </c>
      <c r="G8" s="477"/>
      <c r="H8" s="478"/>
      <c r="I8" s="479">
        <f>D8</f>
        <v>595</v>
      </c>
    </row>
    <row r="9" spans="1:9" x14ac:dyDescent="0.3">
      <c r="A9" s="377">
        <v>308</v>
      </c>
      <c r="B9" s="377" t="s">
        <v>209</v>
      </c>
      <c r="C9" s="377">
        <v>2</v>
      </c>
      <c r="D9" s="468" t="s">
        <v>206</v>
      </c>
      <c r="E9" s="475">
        <v>875</v>
      </c>
      <c r="F9" s="476">
        <v>875</v>
      </c>
      <c r="G9" s="477"/>
      <c r="H9" s="478"/>
      <c r="I9" s="479">
        <f>I10</f>
        <v>725</v>
      </c>
    </row>
    <row r="10" spans="1:9" x14ac:dyDescent="0.3">
      <c r="A10" s="380">
        <v>308.5</v>
      </c>
      <c r="B10" s="377" t="s">
        <v>209</v>
      </c>
      <c r="C10" s="377">
        <v>2</v>
      </c>
      <c r="D10" s="468">
        <v>725</v>
      </c>
      <c r="E10" s="475">
        <v>875</v>
      </c>
      <c r="F10" s="476">
        <v>875</v>
      </c>
      <c r="G10" s="477"/>
      <c r="H10" s="478"/>
      <c r="I10" s="479">
        <f>D10</f>
        <v>725</v>
      </c>
    </row>
    <row r="11" spans="1:9" x14ac:dyDescent="0.3">
      <c r="A11" s="377">
        <v>310</v>
      </c>
      <c r="B11" s="377" t="s">
        <v>211</v>
      </c>
      <c r="C11" s="377">
        <v>2</v>
      </c>
      <c r="D11" s="468">
        <v>810</v>
      </c>
      <c r="E11" s="475">
        <v>875</v>
      </c>
      <c r="F11" s="476">
        <v>875</v>
      </c>
      <c r="G11" s="477"/>
      <c r="H11" s="478"/>
      <c r="I11" s="479">
        <f>D11</f>
        <v>810</v>
      </c>
    </row>
    <row r="12" spans="1:9" x14ac:dyDescent="0.3">
      <c r="A12" s="380">
        <v>310.5</v>
      </c>
      <c r="B12" s="377" t="s">
        <v>211</v>
      </c>
      <c r="C12" s="377">
        <v>2</v>
      </c>
      <c r="D12" s="468">
        <v>790</v>
      </c>
      <c r="E12" s="475">
        <v>875</v>
      </c>
      <c r="F12" s="476">
        <v>875</v>
      </c>
      <c r="G12" s="477"/>
      <c r="H12" s="478">
        <f>400+390</f>
        <v>790</v>
      </c>
      <c r="I12" s="479">
        <f t="shared" ref="I12:I13" si="1">H12</f>
        <v>790</v>
      </c>
    </row>
    <row r="13" spans="1:9" x14ac:dyDescent="0.3">
      <c r="A13" s="377">
        <v>312</v>
      </c>
      <c r="B13" s="377" t="s">
        <v>211</v>
      </c>
      <c r="C13" s="377">
        <v>2</v>
      </c>
      <c r="D13" s="468" t="s">
        <v>206</v>
      </c>
      <c r="E13" s="475">
        <v>875</v>
      </c>
      <c r="F13" s="476">
        <v>875</v>
      </c>
      <c r="G13" s="477"/>
      <c r="H13" s="478">
        <v>795</v>
      </c>
      <c r="I13" s="479">
        <f t="shared" si="1"/>
        <v>795</v>
      </c>
    </row>
    <row r="14" spans="1:9" x14ac:dyDescent="0.3">
      <c r="A14" s="380">
        <v>312.5</v>
      </c>
      <c r="B14" s="377" t="s">
        <v>211</v>
      </c>
      <c r="C14" s="377">
        <v>2</v>
      </c>
      <c r="D14" s="468" t="s">
        <v>206</v>
      </c>
      <c r="E14" s="475">
        <v>875</v>
      </c>
      <c r="F14" s="476">
        <v>875</v>
      </c>
      <c r="G14" s="477"/>
      <c r="H14" s="478"/>
      <c r="I14" s="479">
        <v>700</v>
      </c>
    </row>
    <row r="15" spans="1:9" x14ac:dyDescent="0.3">
      <c r="A15" s="377" t="s">
        <v>212</v>
      </c>
      <c r="B15" s="377" t="s">
        <v>213</v>
      </c>
      <c r="C15" s="377">
        <v>2</v>
      </c>
      <c r="D15" s="468">
        <v>835</v>
      </c>
      <c r="E15" s="475">
        <v>1230</v>
      </c>
      <c r="F15" s="476">
        <v>1350</v>
      </c>
      <c r="G15" s="477"/>
      <c r="H15" s="478"/>
      <c r="I15" s="479">
        <v>700</v>
      </c>
    </row>
    <row r="16" spans="1:9" x14ac:dyDescent="0.3">
      <c r="A16" s="377" t="s">
        <v>214</v>
      </c>
      <c r="B16" s="377" t="s">
        <v>213</v>
      </c>
      <c r="C16" s="377">
        <v>2</v>
      </c>
      <c r="D16" s="468">
        <v>795</v>
      </c>
      <c r="E16" s="475">
        <v>1230</v>
      </c>
      <c r="F16" s="476">
        <v>1350</v>
      </c>
      <c r="G16" s="477"/>
      <c r="H16" s="478">
        <v>795</v>
      </c>
      <c r="I16" s="479">
        <f>H16</f>
        <v>795</v>
      </c>
    </row>
    <row r="17" spans="1:10" x14ac:dyDescent="0.3">
      <c r="A17" s="377" t="s">
        <v>219</v>
      </c>
      <c r="B17" s="377"/>
      <c r="C17" s="377"/>
      <c r="D17" s="468">
        <v>1000</v>
      </c>
      <c r="E17" s="475">
        <v>0</v>
      </c>
      <c r="F17" s="476">
        <v>1500</v>
      </c>
      <c r="G17" s="477"/>
      <c r="H17" s="478"/>
      <c r="I17" s="479">
        <v>1000</v>
      </c>
    </row>
    <row r="18" spans="1:10" x14ac:dyDescent="0.3">
      <c r="A18" s="377" t="s">
        <v>220</v>
      </c>
      <c r="B18" s="377"/>
      <c r="C18" s="377"/>
      <c r="D18" s="468"/>
      <c r="E18" s="475">
        <f>10260/12</f>
        <v>855</v>
      </c>
      <c r="F18" s="476">
        <f>400*4+75*10</f>
        <v>2350</v>
      </c>
      <c r="G18" s="477"/>
      <c r="H18" s="478"/>
      <c r="I18" s="479">
        <v>1200</v>
      </c>
    </row>
    <row r="19" spans="1:10" x14ac:dyDescent="0.3">
      <c r="A19" s="377"/>
      <c r="B19" s="377"/>
      <c r="C19" s="377"/>
      <c r="D19" s="468"/>
      <c r="E19" s="475"/>
      <c r="F19" s="476"/>
      <c r="G19" s="477"/>
      <c r="H19" s="478"/>
      <c r="I19" s="479"/>
    </row>
    <row r="20" spans="1:10" x14ac:dyDescent="0.3">
      <c r="A20" s="377" t="s">
        <v>221</v>
      </c>
      <c r="B20" s="377"/>
      <c r="C20" s="377"/>
      <c r="D20" s="468">
        <f>SUM(D3:D18)</f>
        <v>8015</v>
      </c>
      <c r="E20" s="480">
        <f>SUM(E3:E18)</f>
        <v>14275</v>
      </c>
      <c r="F20" s="481">
        <f>SUM(F3:F17)</f>
        <v>15060</v>
      </c>
      <c r="G20" s="477"/>
      <c r="H20" s="482">
        <f>SUM(H3:H17)</f>
        <v>5685</v>
      </c>
      <c r="I20" s="483">
        <f>SUM(I3:I18)</f>
        <v>12840</v>
      </c>
      <c r="J20" s="373"/>
    </row>
    <row r="21" spans="1:10" x14ac:dyDescent="0.3">
      <c r="A21" s="377" t="s">
        <v>222</v>
      </c>
      <c r="B21" s="377"/>
      <c r="C21" s="377"/>
      <c r="D21" s="468">
        <f>D18*12</f>
        <v>0</v>
      </c>
      <c r="E21" s="468">
        <f>E18</f>
        <v>855</v>
      </c>
      <c r="F21" s="481">
        <f>F18</f>
        <v>2350</v>
      </c>
      <c r="G21" s="477"/>
      <c r="H21" s="478"/>
      <c r="I21" s="479"/>
    </row>
    <row r="22" spans="1:10" x14ac:dyDescent="0.3">
      <c r="A22" s="377"/>
      <c r="B22" s="377"/>
      <c r="C22" s="377"/>
      <c r="D22" s="468"/>
      <c r="E22" s="475"/>
      <c r="F22" s="476"/>
      <c r="G22" s="477"/>
      <c r="H22" s="478"/>
      <c r="I22" s="479"/>
    </row>
    <row r="23" spans="1:10" ht="16.2" thickBot="1" x14ac:dyDescent="0.35">
      <c r="A23" s="377" t="s">
        <v>215</v>
      </c>
      <c r="B23" s="377"/>
      <c r="C23" s="379"/>
      <c r="D23" s="469">
        <f>(D20+D21)*12</f>
        <v>96180</v>
      </c>
      <c r="E23" s="469">
        <f>(E20+E21)*12</f>
        <v>181560</v>
      </c>
      <c r="F23" s="484">
        <f>(F20+F21)*12</f>
        <v>208920</v>
      </c>
      <c r="G23" s="485"/>
      <c r="H23" s="486"/>
      <c r="I23" s="487"/>
    </row>
    <row r="24" spans="1:10" x14ac:dyDescent="0.3">
      <c r="F24" s="461"/>
      <c r="G24" s="462"/>
      <c r="H24" s="463"/>
      <c r="I24" s="463"/>
    </row>
    <row r="25" spans="1:10" x14ac:dyDescent="0.3">
      <c r="F25" s="461"/>
      <c r="G25" s="462"/>
      <c r="H25" s="463"/>
      <c r="I25" s="463"/>
    </row>
    <row r="26" spans="1:10" x14ac:dyDescent="0.3">
      <c r="F26" s="461"/>
      <c r="G26" s="462"/>
      <c r="H26" s="463"/>
      <c r="I26" s="463"/>
    </row>
    <row r="27" spans="1:10" x14ac:dyDescent="0.3">
      <c r="F27" s="461"/>
      <c r="G27" s="462"/>
      <c r="H27" s="463"/>
      <c r="I27" s="463"/>
    </row>
    <row r="28" spans="1:10" x14ac:dyDescent="0.3">
      <c r="F28" s="461"/>
      <c r="G28" s="462"/>
      <c r="H28" s="463"/>
      <c r="I28" s="463"/>
    </row>
    <row r="29" spans="1:10" x14ac:dyDescent="0.3">
      <c r="F29" s="461"/>
      <c r="G29" s="462"/>
      <c r="H29" s="463"/>
      <c r="I29" s="463"/>
    </row>
    <row r="30" spans="1:10" x14ac:dyDescent="0.3">
      <c r="F30" s="461"/>
      <c r="G30" s="462"/>
      <c r="H30" s="463"/>
      <c r="I30" s="463"/>
    </row>
    <row r="31" spans="1:10" x14ac:dyDescent="0.3">
      <c r="F31" s="461"/>
      <c r="G31" s="462"/>
      <c r="H31" s="463"/>
      <c r="I31" s="463"/>
    </row>
    <row r="32" spans="1:10" x14ac:dyDescent="0.3">
      <c r="F32" s="461"/>
      <c r="G32" s="462"/>
      <c r="H32" s="463"/>
      <c r="I32" s="463"/>
    </row>
    <row r="33" spans="6:9" x14ac:dyDescent="0.3">
      <c r="F33" s="461"/>
      <c r="G33" s="462"/>
      <c r="H33" s="463"/>
      <c r="I33" s="463"/>
    </row>
    <row r="34" spans="6:9" x14ac:dyDescent="0.3">
      <c r="F34" s="461"/>
      <c r="G34" s="462"/>
      <c r="H34" s="463"/>
      <c r="I34" s="463"/>
    </row>
    <row r="35" spans="6:9" x14ac:dyDescent="0.3">
      <c r="F35" s="461"/>
      <c r="G35" s="462"/>
      <c r="H35" s="463"/>
      <c r="I35" s="463"/>
    </row>
    <row r="36" spans="6:9" x14ac:dyDescent="0.3">
      <c r="F36" s="461"/>
      <c r="G36" s="462"/>
      <c r="H36" s="463"/>
      <c r="I36" s="463"/>
    </row>
    <row r="37" spans="6:9" x14ac:dyDescent="0.3">
      <c r="F37" s="461"/>
      <c r="G37" s="462"/>
      <c r="H37" s="463"/>
      <c r="I37" s="463"/>
    </row>
    <row r="38" spans="6:9" x14ac:dyDescent="0.3">
      <c r="F38" s="461"/>
      <c r="G38" s="462"/>
      <c r="H38" s="463"/>
      <c r="I38" s="463"/>
    </row>
    <row r="39" spans="6:9" x14ac:dyDescent="0.3">
      <c r="F39" s="461"/>
      <c r="G39" s="462"/>
      <c r="H39" s="463"/>
      <c r="I39" s="463"/>
    </row>
    <row r="40" spans="6:9" x14ac:dyDescent="0.3">
      <c r="F40" s="461"/>
      <c r="G40" s="462"/>
      <c r="H40" s="463"/>
      <c r="I40" s="463"/>
    </row>
    <row r="41" spans="6:9" x14ac:dyDescent="0.3">
      <c r="F41" s="461"/>
      <c r="G41" s="462"/>
      <c r="H41" s="463"/>
      <c r="I41" s="463"/>
    </row>
    <row r="42" spans="6:9" x14ac:dyDescent="0.3">
      <c r="F42" s="461"/>
      <c r="G42" s="462"/>
      <c r="H42" s="463"/>
      <c r="I42" s="463"/>
    </row>
    <row r="43" spans="6:9" x14ac:dyDescent="0.3">
      <c r="F43" s="461"/>
      <c r="G43" s="462"/>
      <c r="H43" s="463"/>
      <c r="I43" s="463"/>
    </row>
    <row r="44" spans="6:9" x14ac:dyDescent="0.3">
      <c r="F44" s="461"/>
      <c r="G44" s="462"/>
      <c r="H44" s="463"/>
      <c r="I44" s="463"/>
    </row>
    <row r="45" spans="6:9" x14ac:dyDescent="0.3">
      <c r="F45" s="461"/>
      <c r="G45" s="462"/>
      <c r="H45" s="463"/>
      <c r="I45" s="463"/>
    </row>
    <row r="46" spans="6:9" x14ac:dyDescent="0.3">
      <c r="F46" s="461"/>
      <c r="G46" s="462"/>
      <c r="H46" s="463"/>
      <c r="I46" s="463"/>
    </row>
    <row r="47" spans="6:9" x14ac:dyDescent="0.3">
      <c r="F47" s="461"/>
      <c r="G47" s="462"/>
      <c r="H47" s="463"/>
      <c r="I47" s="463"/>
    </row>
    <row r="48" spans="6:9" x14ac:dyDescent="0.3">
      <c r="F48" s="461"/>
      <c r="G48" s="462"/>
      <c r="H48" s="463"/>
      <c r="I48" s="463"/>
    </row>
    <row r="49" spans="6:9" x14ac:dyDescent="0.3">
      <c r="F49" s="461"/>
      <c r="G49" s="462"/>
      <c r="H49" s="463"/>
      <c r="I49" s="463"/>
    </row>
    <row r="50" spans="6:9" x14ac:dyDescent="0.3">
      <c r="F50" s="461"/>
      <c r="G50" s="462"/>
      <c r="H50" s="463"/>
      <c r="I50" s="463"/>
    </row>
    <row r="51" spans="6:9" x14ac:dyDescent="0.3">
      <c r="F51" s="461"/>
      <c r="G51" s="462"/>
      <c r="H51" s="463"/>
      <c r="I51" s="463"/>
    </row>
    <row r="52" spans="6:9" x14ac:dyDescent="0.3">
      <c r="F52" s="461"/>
      <c r="G52" s="462"/>
      <c r="H52" s="463"/>
      <c r="I52" s="463"/>
    </row>
    <row r="53" spans="6:9" x14ac:dyDescent="0.3">
      <c r="F53" s="461"/>
      <c r="G53" s="462"/>
      <c r="H53" s="463"/>
      <c r="I53" s="463"/>
    </row>
    <row r="54" spans="6:9" x14ac:dyDescent="0.3">
      <c r="F54" s="461"/>
      <c r="G54" s="462"/>
      <c r="H54" s="463"/>
      <c r="I54" s="463"/>
    </row>
    <row r="55" spans="6:9" x14ac:dyDescent="0.3">
      <c r="F55" s="461"/>
      <c r="G55" s="462"/>
      <c r="H55" s="463"/>
      <c r="I55" s="463"/>
    </row>
    <row r="56" spans="6:9" x14ac:dyDescent="0.3">
      <c r="F56" s="461"/>
      <c r="G56" s="462"/>
      <c r="H56" s="463"/>
      <c r="I56" s="463"/>
    </row>
    <row r="57" spans="6:9" x14ac:dyDescent="0.3">
      <c r="F57" s="461"/>
      <c r="G57" s="462"/>
      <c r="H57" s="463"/>
      <c r="I57" s="463"/>
    </row>
    <row r="58" spans="6:9" x14ac:dyDescent="0.3">
      <c r="F58" s="461"/>
      <c r="G58" s="462"/>
      <c r="H58" s="463"/>
      <c r="I58" s="463"/>
    </row>
    <row r="59" spans="6:9" x14ac:dyDescent="0.3">
      <c r="F59" s="461"/>
      <c r="G59" s="462"/>
      <c r="H59" s="463"/>
      <c r="I59" s="463"/>
    </row>
    <row r="60" spans="6:9" x14ac:dyDescent="0.3">
      <c r="F60" s="461"/>
      <c r="G60" s="462"/>
      <c r="H60" s="463"/>
      <c r="I60" s="463"/>
    </row>
    <row r="61" spans="6:9" x14ac:dyDescent="0.3">
      <c r="F61" s="461"/>
      <c r="G61" s="462"/>
      <c r="H61" s="463"/>
      <c r="I61" s="463"/>
    </row>
    <row r="62" spans="6:9" x14ac:dyDescent="0.3">
      <c r="F62" s="461"/>
      <c r="G62" s="462"/>
      <c r="H62" s="463"/>
      <c r="I62" s="463"/>
    </row>
    <row r="63" spans="6:9" x14ac:dyDescent="0.3">
      <c r="F63" s="461"/>
      <c r="G63" s="462"/>
      <c r="H63" s="463"/>
      <c r="I63" s="463"/>
    </row>
    <row r="64" spans="6:9" x14ac:dyDescent="0.3">
      <c r="F64" s="461"/>
      <c r="G64" s="462"/>
      <c r="H64" s="463"/>
      <c r="I64" s="463"/>
    </row>
    <row r="65" spans="6:9" x14ac:dyDescent="0.3">
      <c r="F65" s="461"/>
      <c r="G65" s="462"/>
      <c r="H65" s="463"/>
      <c r="I65" s="463"/>
    </row>
    <row r="66" spans="6:9" x14ac:dyDescent="0.3">
      <c r="F66" s="461"/>
      <c r="G66" s="462"/>
      <c r="H66" s="463"/>
      <c r="I66" s="463"/>
    </row>
    <row r="67" spans="6:9" x14ac:dyDescent="0.3">
      <c r="F67" s="461"/>
      <c r="G67" s="462"/>
      <c r="H67" s="463"/>
      <c r="I67" s="463"/>
    </row>
    <row r="68" spans="6:9" x14ac:dyDescent="0.3">
      <c r="F68" s="461"/>
      <c r="G68" s="462"/>
      <c r="H68" s="463"/>
      <c r="I68" s="463"/>
    </row>
    <row r="69" spans="6:9" x14ac:dyDescent="0.3">
      <c r="F69" s="461"/>
      <c r="G69" s="462"/>
      <c r="H69" s="463"/>
      <c r="I69" s="463"/>
    </row>
    <row r="70" spans="6:9" x14ac:dyDescent="0.3">
      <c r="F70" s="461"/>
      <c r="G70" s="462"/>
      <c r="H70" s="463"/>
      <c r="I70" s="463"/>
    </row>
    <row r="71" spans="6:9" x14ac:dyDescent="0.3">
      <c r="F71" s="461"/>
      <c r="G71" s="462"/>
      <c r="H71" s="463"/>
      <c r="I71" s="463"/>
    </row>
    <row r="72" spans="6:9" x14ac:dyDescent="0.3">
      <c r="F72" s="461"/>
      <c r="G72" s="462"/>
      <c r="H72" s="463"/>
      <c r="I72" s="463"/>
    </row>
    <row r="73" spans="6:9" x14ac:dyDescent="0.3">
      <c r="F73" s="461"/>
      <c r="G73" s="462"/>
      <c r="H73" s="463"/>
      <c r="I73" s="463"/>
    </row>
    <row r="74" spans="6:9" x14ac:dyDescent="0.3">
      <c r="F74" s="461"/>
      <c r="G74" s="462"/>
      <c r="H74" s="463"/>
      <c r="I74" s="463"/>
    </row>
    <row r="75" spans="6:9" x14ac:dyDescent="0.3">
      <c r="F75" s="461"/>
      <c r="G75" s="462"/>
      <c r="H75" s="463"/>
      <c r="I75" s="463"/>
    </row>
    <row r="76" spans="6:9" x14ac:dyDescent="0.3">
      <c r="F76" s="461"/>
      <c r="G76" s="462"/>
      <c r="H76" s="463"/>
      <c r="I76" s="463"/>
    </row>
    <row r="77" spans="6:9" x14ac:dyDescent="0.3">
      <c r="F77" s="461"/>
      <c r="G77" s="462"/>
      <c r="H77" s="463"/>
      <c r="I77" s="463"/>
    </row>
    <row r="78" spans="6:9" x14ac:dyDescent="0.3">
      <c r="F78" s="461"/>
      <c r="G78" s="462"/>
      <c r="H78" s="463"/>
      <c r="I78" s="463"/>
    </row>
    <row r="79" spans="6:9" x14ac:dyDescent="0.3">
      <c r="F79" s="461"/>
      <c r="G79" s="462"/>
      <c r="H79" s="463"/>
      <c r="I79" s="463"/>
    </row>
    <row r="80" spans="6:9" x14ac:dyDescent="0.3">
      <c r="F80" s="461"/>
      <c r="G80" s="462"/>
      <c r="H80" s="463"/>
      <c r="I80" s="463"/>
    </row>
    <row r="81" spans="6:9" x14ac:dyDescent="0.3">
      <c r="F81" s="461"/>
      <c r="G81" s="462"/>
      <c r="H81" s="463"/>
      <c r="I81" s="463"/>
    </row>
    <row r="82" spans="6:9" x14ac:dyDescent="0.3">
      <c r="F82" s="461"/>
      <c r="G82" s="462"/>
      <c r="H82" s="463"/>
      <c r="I82" s="463"/>
    </row>
    <row r="83" spans="6:9" x14ac:dyDescent="0.3">
      <c r="F83" s="461"/>
      <c r="G83" s="462"/>
      <c r="H83" s="463"/>
      <c r="I83" s="463"/>
    </row>
    <row r="84" spans="6:9" x14ac:dyDescent="0.3">
      <c r="F84" s="461"/>
      <c r="G84" s="462"/>
      <c r="H84" s="463"/>
      <c r="I84" s="463"/>
    </row>
    <row r="85" spans="6:9" x14ac:dyDescent="0.3">
      <c r="F85" s="461"/>
      <c r="G85" s="462"/>
      <c r="H85" s="463"/>
      <c r="I85" s="463"/>
    </row>
    <row r="86" spans="6:9" x14ac:dyDescent="0.3">
      <c r="F86" s="461"/>
      <c r="G86" s="462"/>
      <c r="H86" s="463"/>
      <c r="I86" s="463"/>
    </row>
    <row r="87" spans="6:9" x14ac:dyDescent="0.3">
      <c r="F87" s="461"/>
      <c r="G87" s="462"/>
      <c r="H87" s="463"/>
      <c r="I87" s="463"/>
    </row>
    <row r="88" spans="6:9" x14ac:dyDescent="0.3">
      <c r="F88" s="461"/>
      <c r="G88" s="462"/>
      <c r="H88" s="463"/>
      <c r="I88" s="463"/>
    </row>
    <row r="89" spans="6:9" x14ac:dyDescent="0.3">
      <c r="F89" s="461"/>
      <c r="G89" s="462"/>
      <c r="H89" s="463"/>
      <c r="I89" s="463"/>
    </row>
    <row r="90" spans="6:9" x14ac:dyDescent="0.3">
      <c r="F90" s="461"/>
      <c r="G90" s="462"/>
      <c r="H90" s="463"/>
      <c r="I90" s="463"/>
    </row>
    <row r="91" spans="6:9" x14ac:dyDescent="0.3">
      <c r="F91" s="461"/>
      <c r="G91" s="462"/>
      <c r="H91" s="463"/>
      <c r="I91" s="463"/>
    </row>
    <row r="92" spans="6:9" x14ac:dyDescent="0.3">
      <c r="F92" s="461"/>
      <c r="G92" s="462"/>
      <c r="H92" s="463"/>
      <c r="I92" s="463"/>
    </row>
    <row r="93" spans="6:9" x14ac:dyDescent="0.3">
      <c r="F93" s="461"/>
      <c r="G93" s="462"/>
      <c r="H93" s="463"/>
      <c r="I93" s="463"/>
    </row>
    <row r="94" spans="6:9" x14ac:dyDescent="0.3">
      <c r="F94" s="461"/>
      <c r="G94" s="462"/>
      <c r="H94" s="463"/>
      <c r="I94" s="463"/>
    </row>
    <row r="95" spans="6:9" x14ac:dyDescent="0.3">
      <c r="F95" s="461"/>
      <c r="G95" s="462"/>
      <c r="H95" s="463"/>
      <c r="I95" s="463"/>
    </row>
    <row r="96" spans="6:9" x14ac:dyDescent="0.3">
      <c r="F96" s="461"/>
      <c r="G96" s="462"/>
      <c r="H96" s="463"/>
      <c r="I96" s="463"/>
    </row>
    <row r="97" spans="6:9" x14ac:dyDescent="0.3">
      <c r="F97" s="461"/>
      <c r="G97" s="462"/>
      <c r="H97" s="463"/>
      <c r="I97" s="463"/>
    </row>
    <row r="98" spans="6:9" x14ac:dyDescent="0.3">
      <c r="F98" s="461"/>
      <c r="G98" s="462"/>
      <c r="H98" s="463"/>
      <c r="I98" s="463"/>
    </row>
    <row r="99" spans="6:9" x14ac:dyDescent="0.3">
      <c r="F99" s="461"/>
      <c r="G99" s="462"/>
      <c r="H99" s="463"/>
      <c r="I99" s="463"/>
    </row>
    <row r="100" spans="6:9" x14ac:dyDescent="0.3">
      <c r="F100" s="461"/>
      <c r="G100" s="462"/>
      <c r="H100" s="463"/>
      <c r="I100" s="463"/>
    </row>
    <row r="101" spans="6:9" x14ac:dyDescent="0.3">
      <c r="F101" s="461"/>
      <c r="G101" s="462"/>
      <c r="H101" s="463"/>
      <c r="I101" s="463"/>
    </row>
    <row r="102" spans="6:9" x14ac:dyDescent="0.3">
      <c r="F102" s="461"/>
      <c r="G102" s="462"/>
      <c r="H102" s="463"/>
      <c r="I102" s="463"/>
    </row>
    <row r="103" spans="6:9" x14ac:dyDescent="0.3">
      <c r="F103" s="461"/>
      <c r="G103" s="462"/>
      <c r="H103" s="463"/>
      <c r="I103" s="463"/>
    </row>
    <row r="104" spans="6:9" x14ac:dyDescent="0.3">
      <c r="F104" s="461"/>
      <c r="G104" s="462"/>
      <c r="H104" s="463"/>
      <c r="I104" s="463"/>
    </row>
    <row r="105" spans="6:9" x14ac:dyDescent="0.3">
      <c r="F105" s="461"/>
      <c r="G105" s="462"/>
      <c r="H105" s="463"/>
      <c r="I105" s="463"/>
    </row>
    <row r="106" spans="6:9" x14ac:dyDescent="0.3">
      <c r="F106" s="461"/>
      <c r="G106" s="462"/>
      <c r="H106" s="463"/>
      <c r="I106" s="463"/>
    </row>
    <row r="107" spans="6:9" x14ac:dyDescent="0.3">
      <c r="F107" s="461"/>
      <c r="G107" s="462"/>
      <c r="H107" s="463"/>
      <c r="I107" s="463"/>
    </row>
    <row r="108" spans="6:9" x14ac:dyDescent="0.3">
      <c r="F108" s="461"/>
      <c r="G108" s="462"/>
      <c r="H108" s="463"/>
      <c r="I108" s="463"/>
    </row>
    <row r="109" spans="6:9" x14ac:dyDescent="0.3">
      <c r="F109" s="461"/>
      <c r="G109" s="462"/>
      <c r="H109" s="463"/>
      <c r="I109" s="463"/>
    </row>
    <row r="110" spans="6:9" x14ac:dyDescent="0.3">
      <c r="F110" s="461"/>
      <c r="G110" s="462"/>
      <c r="H110" s="463"/>
      <c r="I110" s="463"/>
    </row>
    <row r="111" spans="6:9" x14ac:dyDescent="0.3">
      <c r="F111" s="461"/>
      <c r="G111" s="462"/>
      <c r="H111" s="463"/>
      <c r="I111" s="463"/>
    </row>
    <row r="112" spans="6:9" x14ac:dyDescent="0.3">
      <c r="F112" s="461"/>
      <c r="G112" s="462"/>
      <c r="H112" s="463"/>
      <c r="I112" s="463"/>
    </row>
    <row r="113" spans="6:9" x14ac:dyDescent="0.3">
      <c r="F113" s="461"/>
      <c r="G113" s="462"/>
      <c r="H113" s="463"/>
      <c r="I113" s="463"/>
    </row>
    <row r="114" spans="6:9" x14ac:dyDescent="0.3">
      <c r="F114" s="461"/>
      <c r="G114" s="462"/>
      <c r="H114" s="463"/>
      <c r="I114" s="463"/>
    </row>
    <row r="115" spans="6:9" x14ac:dyDescent="0.3">
      <c r="F115" s="461"/>
      <c r="G115" s="462"/>
      <c r="H115" s="463"/>
      <c r="I115" s="463"/>
    </row>
    <row r="116" spans="6:9" x14ac:dyDescent="0.3">
      <c r="F116" s="461"/>
      <c r="G116" s="462"/>
      <c r="H116" s="463"/>
      <c r="I116" s="463"/>
    </row>
    <row r="117" spans="6:9" x14ac:dyDescent="0.3">
      <c r="F117" s="461"/>
      <c r="G117" s="462"/>
      <c r="H117" s="463"/>
      <c r="I117" s="463"/>
    </row>
    <row r="118" spans="6:9" x14ac:dyDescent="0.3">
      <c r="F118" s="461"/>
      <c r="G118" s="462"/>
      <c r="H118" s="463"/>
      <c r="I118" s="463"/>
    </row>
    <row r="119" spans="6:9" x14ac:dyDescent="0.3">
      <c r="F119" s="461"/>
      <c r="G119" s="462"/>
      <c r="H119" s="463"/>
      <c r="I119" s="463"/>
    </row>
    <row r="120" spans="6:9" x14ac:dyDescent="0.3">
      <c r="F120" s="461"/>
      <c r="G120" s="462"/>
      <c r="H120" s="463"/>
      <c r="I120" s="463"/>
    </row>
    <row r="121" spans="6:9" x14ac:dyDescent="0.3">
      <c r="F121" s="461"/>
      <c r="G121" s="462"/>
      <c r="H121" s="463"/>
      <c r="I121" s="463"/>
    </row>
    <row r="122" spans="6:9" x14ac:dyDescent="0.3">
      <c r="F122" s="461"/>
      <c r="G122" s="462"/>
      <c r="H122" s="463"/>
      <c r="I122" s="463"/>
    </row>
    <row r="123" spans="6:9" x14ac:dyDescent="0.3">
      <c r="F123" s="461"/>
      <c r="G123" s="462"/>
      <c r="H123" s="463"/>
      <c r="I123" s="463"/>
    </row>
    <row r="124" spans="6:9" x14ac:dyDescent="0.3">
      <c r="F124" s="461"/>
      <c r="G124" s="462"/>
      <c r="H124" s="463"/>
      <c r="I124" s="463"/>
    </row>
    <row r="125" spans="6:9" x14ac:dyDescent="0.3">
      <c r="F125" s="461"/>
      <c r="G125" s="462"/>
      <c r="H125" s="463"/>
      <c r="I125" s="463"/>
    </row>
    <row r="126" spans="6:9" x14ac:dyDescent="0.3">
      <c r="F126" s="461"/>
      <c r="G126" s="462"/>
      <c r="H126" s="463"/>
      <c r="I126" s="463"/>
    </row>
    <row r="127" spans="6:9" x14ac:dyDescent="0.3">
      <c r="F127" s="461"/>
      <c r="G127" s="462"/>
      <c r="H127" s="463"/>
      <c r="I127" s="463"/>
    </row>
    <row r="128" spans="6:9" x14ac:dyDescent="0.3">
      <c r="F128" s="461"/>
      <c r="G128" s="462"/>
      <c r="H128" s="463"/>
      <c r="I128" s="463"/>
    </row>
    <row r="129" spans="6:9" x14ac:dyDescent="0.3">
      <c r="F129" s="461"/>
      <c r="G129" s="462"/>
      <c r="H129" s="463"/>
      <c r="I129" s="463"/>
    </row>
    <row r="130" spans="6:9" x14ac:dyDescent="0.3">
      <c r="F130" s="461"/>
      <c r="G130" s="462"/>
      <c r="H130" s="463"/>
      <c r="I130" s="463"/>
    </row>
    <row r="131" spans="6:9" x14ac:dyDescent="0.3">
      <c r="F131" s="461"/>
      <c r="G131" s="462"/>
      <c r="H131" s="463"/>
      <c r="I131" s="463"/>
    </row>
    <row r="132" spans="6:9" x14ac:dyDescent="0.3">
      <c r="F132" s="461"/>
      <c r="G132" s="462"/>
      <c r="H132" s="463"/>
      <c r="I132" s="463"/>
    </row>
    <row r="133" spans="6:9" x14ac:dyDescent="0.3">
      <c r="F133" s="461"/>
      <c r="G133" s="462"/>
      <c r="H133" s="463"/>
      <c r="I133" s="463"/>
    </row>
    <row r="134" spans="6:9" x14ac:dyDescent="0.3">
      <c r="F134" s="461"/>
      <c r="G134" s="462"/>
      <c r="H134" s="463"/>
      <c r="I134" s="463"/>
    </row>
    <row r="135" spans="6:9" x14ac:dyDescent="0.3">
      <c r="F135" s="461"/>
      <c r="G135" s="462"/>
      <c r="H135" s="463"/>
      <c r="I135" s="463"/>
    </row>
    <row r="136" spans="6:9" x14ac:dyDescent="0.3">
      <c r="F136" s="461"/>
      <c r="G136" s="462"/>
      <c r="H136" s="463"/>
      <c r="I136" s="463"/>
    </row>
    <row r="137" spans="6:9" x14ac:dyDescent="0.3">
      <c r="F137" s="461"/>
      <c r="G137" s="462"/>
      <c r="H137" s="463"/>
      <c r="I137" s="463"/>
    </row>
    <row r="138" spans="6:9" x14ac:dyDescent="0.3">
      <c r="F138" s="461"/>
      <c r="G138" s="462"/>
      <c r="H138" s="463"/>
      <c r="I138" s="463"/>
    </row>
    <row r="139" spans="6:9" x14ac:dyDescent="0.3">
      <c r="F139" s="461"/>
      <c r="G139" s="462"/>
      <c r="H139" s="463"/>
      <c r="I139" s="463"/>
    </row>
    <row r="140" spans="6:9" x14ac:dyDescent="0.3">
      <c r="F140" s="461"/>
      <c r="G140" s="462"/>
      <c r="H140" s="463"/>
      <c r="I140" s="463"/>
    </row>
    <row r="141" spans="6:9" x14ac:dyDescent="0.3">
      <c r="F141" s="461"/>
      <c r="G141" s="462"/>
      <c r="H141" s="463"/>
      <c r="I141" s="463"/>
    </row>
    <row r="142" spans="6:9" x14ac:dyDescent="0.3">
      <c r="F142" s="461"/>
      <c r="G142" s="462"/>
      <c r="H142" s="463"/>
      <c r="I142" s="463"/>
    </row>
    <row r="143" spans="6:9" x14ac:dyDescent="0.3">
      <c r="F143" s="461"/>
      <c r="G143" s="462"/>
      <c r="H143" s="463"/>
      <c r="I143" s="463"/>
    </row>
    <row r="144" spans="6:9" x14ac:dyDescent="0.3">
      <c r="F144" s="461"/>
      <c r="G144" s="462"/>
      <c r="H144" s="463"/>
      <c r="I144" s="463"/>
    </row>
    <row r="145" spans="6:9" x14ac:dyDescent="0.3">
      <c r="F145" s="461"/>
      <c r="G145" s="462"/>
      <c r="H145" s="463"/>
      <c r="I145" s="463"/>
    </row>
    <row r="146" spans="6:9" x14ac:dyDescent="0.3">
      <c r="F146" s="461"/>
      <c r="G146" s="462"/>
      <c r="H146" s="463"/>
      <c r="I146" s="463"/>
    </row>
    <row r="147" spans="6:9" x14ac:dyDescent="0.3">
      <c r="F147" s="461"/>
      <c r="G147" s="462"/>
      <c r="H147" s="463"/>
      <c r="I147" s="463"/>
    </row>
    <row r="148" spans="6:9" x14ac:dyDescent="0.3">
      <c r="F148" s="461"/>
      <c r="G148" s="462"/>
      <c r="H148" s="463"/>
      <c r="I148" s="463"/>
    </row>
    <row r="149" spans="6:9" x14ac:dyDescent="0.3">
      <c r="F149" s="461"/>
      <c r="G149" s="462"/>
      <c r="H149" s="463"/>
      <c r="I149" s="463"/>
    </row>
    <row r="150" spans="6:9" x14ac:dyDescent="0.3">
      <c r="F150" s="461"/>
      <c r="G150" s="462"/>
      <c r="H150" s="463"/>
      <c r="I150" s="463"/>
    </row>
    <row r="151" spans="6:9" x14ac:dyDescent="0.3">
      <c r="F151" s="461"/>
      <c r="G151" s="462"/>
      <c r="H151" s="463"/>
      <c r="I151" s="463"/>
    </row>
    <row r="152" spans="6:9" x14ac:dyDescent="0.3">
      <c r="F152" s="461"/>
      <c r="G152" s="462"/>
      <c r="H152" s="463"/>
      <c r="I152" s="463"/>
    </row>
    <row r="153" spans="6:9" x14ac:dyDescent="0.3">
      <c r="F153" s="461"/>
      <c r="G153" s="462"/>
      <c r="H153" s="463"/>
      <c r="I153" s="463"/>
    </row>
    <row r="154" spans="6:9" x14ac:dyDescent="0.3">
      <c r="F154" s="461"/>
      <c r="G154" s="462"/>
      <c r="H154" s="463"/>
      <c r="I154" s="463"/>
    </row>
    <row r="155" spans="6:9" x14ac:dyDescent="0.3">
      <c r="F155" s="461"/>
      <c r="G155" s="462"/>
      <c r="H155" s="463"/>
      <c r="I155" s="463"/>
    </row>
    <row r="156" spans="6:9" x14ac:dyDescent="0.3">
      <c r="F156" s="461"/>
      <c r="G156" s="462"/>
      <c r="H156" s="463"/>
      <c r="I156" s="463"/>
    </row>
    <row r="157" spans="6:9" x14ac:dyDescent="0.3">
      <c r="F157" s="461"/>
      <c r="G157" s="462"/>
      <c r="H157" s="463"/>
      <c r="I157" s="463"/>
    </row>
    <row r="158" spans="6:9" x14ac:dyDescent="0.3">
      <c r="F158" s="461"/>
      <c r="G158" s="462"/>
      <c r="H158" s="463"/>
      <c r="I158" s="463"/>
    </row>
    <row r="159" spans="6:9" x14ac:dyDescent="0.3">
      <c r="F159" s="461"/>
      <c r="G159" s="462"/>
      <c r="H159" s="463"/>
      <c r="I159" s="463"/>
    </row>
    <row r="160" spans="6:9" x14ac:dyDescent="0.3">
      <c r="F160" s="461"/>
      <c r="G160" s="462"/>
      <c r="H160" s="463"/>
      <c r="I160" s="463"/>
    </row>
    <row r="161" spans="6:9" x14ac:dyDescent="0.3">
      <c r="F161" s="461"/>
      <c r="G161" s="462"/>
      <c r="H161" s="463"/>
      <c r="I161" s="463"/>
    </row>
    <row r="162" spans="6:9" x14ac:dyDescent="0.3">
      <c r="F162" s="461"/>
      <c r="G162" s="462"/>
      <c r="H162" s="463"/>
      <c r="I162" s="463"/>
    </row>
    <row r="163" spans="6:9" x14ac:dyDescent="0.3">
      <c r="F163" s="461"/>
      <c r="G163" s="462"/>
      <c r="H163" s="463"/>
      <c r="I163" s="463"/>
    </row>
    <row r="164" spans="6:9" x14ac:dyDescent="0.3">
      <c r="F164" s="461"/>
      <c r="G164" s="462"/>
      <c r="H164" s="463"/>
      <c r="I164" s="463"/>
    </row>
    <row r="165" spans="6:9" x14ac:dyDescent="0.3">
      <c r="F165" s="461"/>
      <c r="G165" s="462"/>
      <c r="H165" s="463"/>
      <c r="I165" s="463"/>
    </row>
    <row r="166" spans="6:9" x14ac:dyDescent="0.3">
      <c r="F166" s="461"/>
      <c r="G166" s="462"/>
      <c r="H166" s="463"/>
      <c r="I166" s="463"/>
    </row>
    <row r="167" spans="6:9" x14ac:dyDescent="0.3">
      <c r="F167" s="461"/>
      <c r="G167" s="462"/>
      <c r="H167" s="463"/>
      <c r="I167" s="463"/>
    </row>
    <row r="168" spans="6:9" x14ac:dyDescent="0.3">
      <c r="F168" s="461"/>
      <c r="G168" s="462"/>
      <c r="H168" s="463"/>
      <c r="I168" s="463"/>
    </row>
    <row r="169" spans="6:9" x14ac:dyDescent="0.3">
      <c r="F169" s="461"/>
      <c r="G169" s="462"/>
      <c r="H169" s="463"/>
      <c r="I169" s="463"/>
    </row>
    <row r="170" spans="6:9" x14ac:dyDescent="0.3">
      <c r="F170" s="461"/>
      <c r="G170" s="462"/>
      <c r="H170" s="463"/>
      <c r="I170" s="463"/>
    </row>
    <row r="171" spans="6:9" x14ac:dyDescent="0.3">
      <c r="F171" s="461"/>
      <c r="G171" s="462"/>
      <c r="H171" s="463"/>
      <c r="I171" s="463"/>
    </row>
    <row r="172" spans="6:9" x14ac:dyDescent="0.3">
      <c r="F172" s="461"/>
      <c r="G172" s="462"/>
      <c r="H172" s="463"/>
      <c r="I172" s="463"/>
    </row>
    <row r="173" spans="6:9" x14ac:dyDescent="0.3">
      <c r="F173" s="461"/>
      <c r="G173" s="462"/>
      <c r="H173" s="463"/>
      <c r="I173" s="463"/>
    </row>
    <row r="174" spans="6:9" x14ac:dyDescent="0.3">
      <c r="F174" s="461"/>
      <c r="G174" s="462"/>
      <c r="H174" s="463"/>
      <c r="I174" s="463"/>
    </row>
    <row r="175" spans="6:9" x14ac:dyDescent="0.3">
      <c r="F175" s="461"/>
      <c r="G175" s="462"/>
      <c r="H175" s="463"/>
      <c r="I175" s="463"/>
    </row>
    <row r="176" spans="6:9" x14ac:dyDescent="0.3">
      <c r="F176" s="461"/>
      <c r="G176" s="462"/>
      <c r="H176" s="463"/>
      <c r="I176" s="463"/>
    </row>
    <row r="177" spans="6:9" x14ac:dyDescent="0.3">
      <c r="F177" s="461"/>
      <c r="G177" s="462"/>
      <c r="H177" s="463"/>
      <c r="I177" s="463"/>
    </row>
    <row r="178" spans="6:9" x14ac:dyDescent="0.3">
      <c r="F178" s="461"/>
      <c r="G178" s="462"/>
      <c r="H178" s="463"/>
      <c r="I178" s="463"/>
    </row>
    <row r="179" spans="6:9" x14ac:dyDescent="0.3">
      <c r="F179" s="461"/>
      <c r="G179" s="462"/>
      <c r="H179" s="463"/>
      <c r="I179" s="463"/>
    </row>
    <row r="180" spans="6:9" x14ac:dyDescent="0.3">
      <c r="F180" s="461"/>
      <c r="G180" s="462"/>
      <c r="H180" s="463"/>
      <c r="I180" s="463"/>
    </row>
    <row r="181" spans="6:9" x14ac:dyDescent="0.3">
      <c r="F181" s="461"/>
      <c r="G181" s="462"/>
      <c r="H181" s="463"/>
      <c r="I181" s="463"/>
    </row>
    <row r="182" spans="6:9" x14ac:dyDescent="0.3">
      <c r="F182" s="461"/>
      <c r="G182" s="462"/>
      <c r="H182" s="463"/>
      <c r="I182" s="463"/>
    </row>
    <row r="183" spans="6:9" x14ac:dyDescent="0.3">
      <c r="F183" s="461"/>
      <c r="G183" s="462"/>
      <c r="H183" s="463"/>
      <c r="I183" s="463"/>
    </row>
    <row r="184" spans="6:9" x14ac:dyDescent="0.3">
      <c r="F184" s="461"/>
      <c r="G184" s="462"/>
      <c r="H184" s="463"/>
      <c r="I184" s="463"/>
    </row>
    <row r="185" spans="6:9" x14ac:dyDescent="0.3">
      <c r="F185" s="461"/>
      <c r="G185" s="462"/>
      <c r="H185" s="463"/>
      <c r="I185" s="463"/>
    </row>
    <row r="186" spans="6:9" x14ac:dyDescent="0.3">
      <c r="F186" s="461"/>
      <c r="G186" s="462"/>
      <c r="H186" s="463"/>
      <c r="I186" s="463"/>
    </row>
    <row r="187" spans="6:9" x14ac:dyDescent="0.3">
      <c r="F187" s="461"/>
      <c r="G187" s="462"/>
      <c r="H187" s="463"/>
      <c r="I187" s="463"/>
    </row>
    <row r="188" spans="6:9" x14ac:dyDescent="0.3">
      <c r="F188" s="461"/>
      <c r="G188" s="462"/>
      <c r="H188" s="463"/>
      <c r="I188" s="463"/>
    </row>
    <row r="189" spans="6:9" x14ac:dyDescent="0.3">
      <c r="F189" s="461"/>
      <c r="G189" s="462"/>
      <c r="H189" s="463"/>
      <c r="I189" s="463"/>
    </row>
    <row r="190" spans="6:9" x14ac:dyDescent="0.3">
      <c r="F190" s="461"/>
      <c r="G190" s="462"/>
      <c r="H190" s="463"/>
      <c r="I190" s="463"/>
    </row>
    <row r="191" spans="6:9" x14ac:dyDescent="0.3">
      <c r="F191" s="461"/>
      <c r="G191" s="462"/>
      <c r="H191" s="463"/>
      <c r="I191" s="463"/>
    </row>
    <row r="192" spans="6:9" x14ac:dyDescent="0.3">
      <c r="F192" s="461"/>
      <c r="G192" s="462"/>
      <c r="H192" s="463"/>
      <c r="I192" s="463"/>
    </row>
    <row r="193" spans="6:9" x14ac:dyDescent="0.3">
      <c r="F193" s="461"/>
      <c r="G193" s="462"/>
      <c r="H193" s="463"/>
      <c r="I193" s="463"/>
    </row>
    <row r="194" spans="6:9" x14ac:dyDescent="0.3">
      <c r="F194" s="461"/>
      <c r="G194" s="462"/>
      <c r="H194" s="463"/>
      <c r="I194" s="463"/>
    </row>
    <row r="195" spans="6:9" x14ac:dyDescent="0.3">
      <c r="F195" s="461"/>
      <c r="G195" s="462"/>
      <c r="H195" s="463"/>
      <c r="I195" s="463"/>
    </row>
    <row r="196" spans="6:9" x14ac:dyDescent="0.3">
      <c r="F196" s="461"/>
      <c r="G196" s="462"/>
      <c r="H196" s="463"/>
      <c r="I196" s="463"/>
    </row>
    <row r="197" spans="6:9" x14ac:dyDescent="0.3">
      <c r="F197" s="461"/>
      <c r="G197" s="462"/>
      <c r="H197" s="463"/>
      <c r="I197" s="463"/>
    </row>
    <row r="198" spans="6:9" x14ac:dyDescent="0.3">
      <c r="F198" s="461"/>
      <c r="G198" s="462"/>
      <c r="H198" s="463"/>
      <c r="I198" s="463"/>
    </row>
    <row r="199" spans="6:9" x14ac:dyDescent="0.3">
      <c r="F199" s="461"/>
      <c r="G199" s="462"/>
      <c r="H199" s="463"/>
      <c r="I199" s="463"/>
    </row>
    <row r="200" spans="6:9" x14ac:dyDescent="0.3">
      <c r="F200" s="461"/>
      <c r="G200" s="462"/>
      <c r="H200" s="463"/>
      <c r="I200" s="463"/>
    </row>
    <row r="201" spans="6:9" x14ac:dyDescent="0.3">
      <c r="F201" s="461"/>
      <c r="G201" s="462"/>
      <c r="H201" s="463"/>
      <c r="I201" s="463"/>
    </row>
    <row r="202" spans="6:9" x14ac:dyDescent="0.3">
      <c r="F202" s="461"/>
      <c r="G202" s="462"/>
      <c r="H202" s="463"/>
      <c r="I202" s="463"/>
    </row>
    <row r="203" spans="6:9" x14ac:dyDescent="0.3">
      <c r="F203" s="461"/>
      <c r="G203" s="462"/>
      <c r="H203" s="463"/>
      <c r="I203" s="463"/>
    </row>
    <row r="204" spans="6:9" x14ac:dyDescent="0.3">
      <c r="F204" s="461"/>
      <c r="G204" s="462"/>
      <c r="H204" s="463"/>
      <c r="I204" s="463"/>
    </row>
    <row r="205" spans="6:9" x14ac:dyDescent="0.3">
      <c r="F205" s="461"/>
      <c r="G205" s="462"/>
      <c r="H205" s="463"/>
      <c r="I205" s="463"/>
    </row>
    <row r="206" spans="6:9" x14ac:dyDescent="0.3">
      <c r="F206" s="461"/>
      <c r="G206" s="462"/>
      <c r="H206" s="463"/>
      <c r="I206" s="463"/>
    </row>
    <row r="207" spans="6:9" x14ac:dyDescent="0.3">
      <c r="F207" s="461"/>
      <c r="G207" s="462"/>
      <c r="H207" s="463"/>
      <c r="I207" s="463"/>
    </row>
    <row r="208" spans="6:9" x14ac:dyDescent="0.3">
      <c r="F208" s="461"/>
      <c r="G208" s="462"/>
      <c r="H208" s="463"/>
      <c r="I208" s="463"/>
    </row>
    <row r="209" spans="6:9" x14ac:dyDescent="0.3">
      <c r="F209" s="461"/>
      <c r="G209" s="462"/>
      <c r="H209" s="463"/>
      <c r="I209" s="463"/>
    </row>
    <row r="210" spans="6:9" x14ac:dyDescent="0.3">
      <c r="F210" s="461"/>
      <c r="G210" s="462"/>
      <c r="H210" s="463"/>
      <c r="I210" s="463"/>
    </row>
    <row r="211" spans="6:9" x14ac:dyDescent="0.3">
      <c r="F211" s="461"/>
      <c r="G211" s="462"/>
      <c r="H211" s="463"/>
      <c r="I211" s="463"/>
    </row>
    <row r="212" spans="6:9" x14ac:dyDescent="0.3">
      <c r="F212" s="461"/>
      <c r="G212" s="462"/>
      <c r="H212" s="463"/>
      <c r="I212" s="463"/>
    </row>
    <row r="213" spans="6:9" x14ac:dyDescent="0.3">
      <c r="F213" s="461"/>
      <c r="G213" s="462"/>
      <c r="H213" s="463"/>
      <c r="I213" s="463"/>
    </row>
    <row r="214" spans="6:9" x14ac:dyDescent="0.3">
      <c r="F214" s="461"/>
      <c r="G214" s="462"/>
      <c r="H214" s="463"/>
      <c r="I214" s="463"/>
    </row>
    <row r="215" spans="6:9" x14ac:dyDescent="0.3">
      <c r="F215" s="461"/>
      <c r="G215" s="462"/>
      <c r="H215" s="463"/>
      <c r="I215" s="463"/>
    </row>
    <row r="216" spans="6:9" x14ac:dyDescent="0.3">
      <c r="F216" s="461"/>
      <c r="G216" s="462"/>
      <c r="H216" s="463"/>
      <c r="I216" s="463"/>
    </row>
    <row r="217" spans="6:9" x14ac:dyDescent="0.3">
      <c r="F217" s="461"/>
      <c r="G217" s="462"/>
      <c r="H217" s="463"/>
      <c r="I217" s="463"/>
    </row>
    <row r="218" spans="6:9" x14ac:dyDescent="0.3">
      <c r="F218" s="461"/>
      <c r="G218" s="462"/>
      <c r="H218" s="463"/>
      <c r="I218" s="463"/>
    </row>
    <row r="219" spans="6:9" x14ac:dyDescent="0.3">
      <c r="F219" s="461"/>
      <c r="G219" s="462"/>
      <c r="H219" s="463"/>
      <c r="I219" s="463"/>
    </row>
    <row r="220" spans="6:9" x14ac:dyDescent="0.3">
      <c r="F220" s="461"/>
      <c r="G220" s="462"/>
      <c r="H220" s="463"/>
      <c r="I220" s="463"/>
    </row>
    <row r="221" spans="6:9" x14ac:dyDescent="0.3">
      <c r="F221" s="461"/>
      <c r="G221" s="462"/>
      <c r="H221" s="463"/>
      <c r="I221" s="463"/>
    </row>
    <row r="222" spans="6:9" x14ac:dyDescent="0.3">
      <c r="F222" s="461"/>
      <c r="G222" s="462"/>
      <c r="H222" s="463"/>
      <c r="I222" s="463"/>
    </row>
    <row r="223" spans="6:9" x14ac:dyDescent="0.3">
      <c r="F223" s="461"/>
      <c r="G223" s="462"/>
      <c r="H223" s="463"/>
      <c r="I223" s="463"/>
    </row>
    <row r="224" spans="6:9" x14ac:dyDescent="0.3">
      <c r="F224" s="461"/>
      <c r="G224" s="462"/>
      <c r="H224" s="463"/>
      <c r="I224" s="463"/>
    </row>
    <row r="225" spans="6:9" x14ac:dyDescent="0.3">
      <c r="F225" s="461"/>
      <c r="G225" s="462"/>
      <c r="H225" s="463"/>
      <c r="I225" s="463"/>
    </row>
    <row r="226" spans="6:9" x14ac:dyDescent="0.3">
      <c r="F226" s="461"/>
      <c r="G226" s="462"/>
      <c r="H226" s="463"/>
      <c r="I226" s="463"/>
    </row>
    <row r="227" spans="6:9" x14ac:dyDescent="0.3">
      <c r="F227" s="461"/>
      <c r="G227" s="462"/>
      <c r="H227" s="463"/>
      <c r="I227" s="463"/>
    </row>
    <row r="228" spans="6:9" x14ac:dyDescent="0.3">
      <c r="F228" s="461"/>
      <c r="G228" s="462"/>
      <c r="H228" s="463"/>
      <c r="I228" s="463"/>
    </row>
    <row r="229" spans="6:9" x14ac:dyDescent="0.3">
      <c r="F229" s="461"/>
      <c r="G229" s="462"/>
      <c r="H229" s="463"/>
      <c r="I229" s="463"/>
    </row>
    <row r="230" spans="6:9" x14ac:dyDescent="0.3">
      <c r="F230" s="461"/>
      <c r="G230" s="462"/>
      <c r="H230" s="463"/>
      <c r="I230" s="463"/>
    </row>
    <row r="231" spans="6:9" x14ac:dyDescent="0.3">
      <c r="F231" s="461"/>
      <c r="G231" s="462"/>
      <c r="H231" s="463"/>
      <c r="I231" s="463"/>
    </row>
    <row r="232" spans="6:9" x14ac:dyDescent="0.3">
      <c r="F232" s="461"/>
      <c r="G232" s="462"/>
      <c r="H232" s="463"/>
      <c r="I232" s="463"/>
    </row>
    <row r="233" spans="6:9" x14ac:dyDescent="0.3">
      <c r="F233" s="461"/>
      <c r="G233" s="462"/>
      <c r="H233" s="463"/>
      <c r="I233" s="463"/>
    </row>
    <row r="234" spans="6:9" x14ac:dyDescent="0.3">
      <c r="F234" s="461"/>
      <c r="G234" s="462"/>
      <c r="H234" s="463"/>
      <c r="I234" s="463"/>
    </row>
    <row r="235" spans="6:9" x14ac:dyDescent="0.3">
      <c r="F235" s="461"/>
      <c r="G235" s="462"/>
      <c r="H235" s="463"/>
      <c r="I235" s="463"/>
    </row>
    <row r="236" spans="6:9" x14ac:dyDescent="0.3">
      <c r="F236" s="461"/>
      <c r="G236" s="462"/>
      <c r="H236" s="463"/>
      <c r="I236" s="463"/>
    </row>
    <row r="237" spans="6:9" x14ac:dyDescent="0.3">
      <c r="F237" s="461"/>
      <c r="G237" s="462"/>
      <c r="H237" s="463"/>
      <c r="I237" s="463"/>
    </row>
    <row r="238" spans="6:9" x14ac:dyDescent="0.3">
      <c r="F238" s="461"/>
      <c r="G238" s="462"/>
      <c r="H238" s="463"/>
      <c r="I238" s="463"/>
    </row>
    <row r="239" spans="6:9" x14ac:dyDescent="0.3">
      <c r="F239" s="461"/>
      <c r="G239" s="462"/>
      <c r="H239" s="463"/>
      <c r="I239" s="463"/>
    </row>
    <row r="240" spans="6:9" x14ac:dyDescent="0.3">
      <c r="F240" s="461"/>
      <c r="G240" s="462"/>
      <c r="H240" s="463"/>
      <c r="I240" s="463"/>
    </row>
    <row r="241" spans="6:9" x14ac:dyDescent="0.3">
      <c r="F241" s="461"/>
      <c r="G241" s="462"/>
      <c r="H241" s="463"/>
      <c r="I241" s="463"/>
    </row>
    <row r="242" spans="6:9" x14ac:dyDescent="0.3">
      <c r="F242" s="461"/>
      <c r="G242" s="462"/>
      <c r="H242" s="463"/>
      <c r="I242" s="463"/>
    </row>
    <row r="243" spans="6:9" x14ac:dyDescent="0.3">
      <c r="F243" s="461"/>
      <c r="G243" s="462"/>
      <c r="H243" s="463"/>
      <c r="I243" s="463"/>
    </row>
    <row r="244" spans="6:9" x14ac:dyDescent="0.3">
      <c r="F244" s="461"/>
      <c r="G244" s="462"/>
      <c r="H244" s="463"/>
      <c r="I244" s="463"/>
    </row>
    <row r="245" spans="6:9" x14ac:dyDescent="0.3">
      <c r="F245" s="461"/>
      <c r="G245" s="462"/>
      <c r="H245" s="463"/>
      <c r="I245" s="463"/>
    </row>
    <row r="246" spans="6:9" x14ac:dyDescent="0.3">
      <c r="F246" s="461"/>
      <c r="G246" s="462"/>
      <c r="H246" s="463"/>
      <c r="I246" s="463"/>
    </row>
    <row r="247" spans="6:9" x14ac:dyDescent="0.3">
      <c r="F247" s="461"/>
      <c r="G247" s="462"/>
      <c r="H247" s="463"/>
      <c r="I247" s="463"/>
    </row>
    <row r="248" spans="6:9" x14ac:dyDescent="0.3">
      <c r="F248" s="461"/>
      <c r="G248" s="462"/>
      <c r="H248" s="463"/>
      <c r="I248" s="463"/>
    </row>
    <row r="249" spans="6:9" x14ac:dyDescent="0.3">
      <c r="F249" s="461"/>
      <c r="G249" s="462"/>
      <c r="H249" s="463"/>
      <c r="I249" s="463"/>
    </row>
    <row r="250" spans="6:9" x14ac:dyDescent="0.3">
      <c r="F250" s="461"/>
      <c r="G250" s="462"/>
      <c r="H250" s="463"/>
      <c r="I250" s="463"/>
    </row>
    <row r="251" spans="6:9" x14ac:dyDescent="0.3">
      <c r="F251" s="461"/>
      <c r="G251" s="462"/>
      <c r="H251" s="463"/>
      <c r="I251" s="463"/>
    </row>
    <row r="252" spans="6:9" x14ac:dyDescent="0.3">
      <c r="F252" s="461"/>
      <c r="G252" s="462"/>
      <c r="H252" s="463"/>
      <c r="I252" s="463"/>
    </row>
    <row r="253" spans="6:9" x14ac:dyDescent="0.3">
      <c r="F253" s="461"/>
      <c r="G253" s="462"/>
      <c r="H253" s="463"/>
      <c r="I253" s="463"/>
    </row>
    <row r="254" spans="6:9" x14ac:dyDescent="0.3">
      <c r="F254" s="461"/>
      <c r="G254" s="462"/>
      <c r="H254" s="463"/>
      <c r="I254" s="463"/>
    </row>
    <row r="255" spans="6:9" x14ac:dyDescent="0.3">
      <c r="F255" s="461"/>
      <c r="G255" s="462"/>
      <c r="H255" s="463"/>
      <c r="I255" s="463"/>
    </row>
    <row r="256" spans="6:9" x14ac:dyDescent="0.3">
      <c r="F256" s="461"/>
      <c r="G256" s="462"/>
      <c r="H256" s="463"/>
      <c r="I256" s="463"/>
    </row>
    <row r="257" spans="6:9" x14ac:dyDescent="0.3">
      <c r="F257" s="461"/>
      <c r="G257" s="462"/>
      <c r="H257" s="463"/>
      <c r="I257" s="463"/>
    </row>
    <row r="258" spans="6:9" x14ac:dyDescent="0.3">
      <c r="F258" s="461"/>
      <c r="G258" s="462"/>
      <c r="H258" s="463"/>
      <c r="I258" s="463"/>
    </row>
    <row r="259" spans="6:9" x14ac:dyDescent="0.3">
      <c r="F259" s="461"/>
      <c r="G259" s="462"/>
      <c r="H259" s="463"/>
      <c r="I259" s="463"/>
    </row>
    <row r="260" spans="6:9" x14ac:dyDescent="0.3">
      <c r="F260" s="461"/>
      <c r="G260" s="462"/>
      <c r="H260" s="463"/>
      <c r="I260" s="463"/>
    </row>
    <row r="261" spans="6:9" x14ac:dyDescent="0.3">
      <c r="F261" s="461"/>
      <c r="G261" s="462"/>
      <c r="H261" s="463"/>
      <c r="I261" s="463"/>
    </row>
    <row r="262" spans="6:9" x14ac:dyDescent="0.3">
      <c r="F262" s="461"/>
      <c r="G262" s="462"/>
      <c r="H262" s="463"/>
      <c r="I262" s="463"/>
    </row>
    <row r="263" spans="6:9" x14ac:dyDescent="0.3">
      <c r="F263" s="461"/>
      <c r="G263" s="462"/>
      <c r="H263" s="463"/>
      <c r="I263" s="463"/>
    </row>
    <row r="264" spans="6:9" x14ac:dyDescent="0.3">
      <c r="F264" s="461"/>
      <c r="G264" s="462"/>
      <c r="H264" s="463"/>
      <c r="I264" s="463"/>
    </row>
    <row r="265" spans="6:9" x14ac:dyDescent="0.3">
      <c r="F265" s="461"/>
      <c r="G265" s="462"/>
      <c r="H265" s="463"/>
      <c r="I265" s="463"/>
    </row>
    <row r="266" spans="6:9" x14ac:dyDescent="0.3">
      <c r="F266" s="461"/>
      <c r="G266" s="462"/>
      <c r="H266" s="463"/>
      <c r="I266" s="463"/>
    </row>
    <row r="267" spans="6:9" x14ac:dyDescent="0.3">
      <c r="F267" s="461"/>
      <c r="G267" s="462"/>
      <c r="H267" s="463"/>
      <c r="I267" s="463"/>
    </row>
    <row r="268" spans="6:9" x14ac:dyDescent="0.3">
      <c r="F268" s="461"/>
      <c r="G268" s="462"/>
      <c r="H268" s="463"/>
      <c r="I268" s="463"/>
    </row>
    <row r="269" spans="6:9" x14ac:dyDescent="0.3">
      <c r="F269" s="461"/>
      <c r="G269" s="462"/>
      <c r="H269" s="463"/>
      <c r="I269" s="463"/>
    </row>
    <row r="270" spans="6:9" x14ac:dyDescent="0.3">
      <c r="F270" s="461"/>
      <c r="G270" s="462"/>
      <c r="H270" s="463"/>
      <c r="I270" s="463"/>
    </row>
    <row r="271" spans="6:9" x14ac:dyDescent="0.3">
      <c r="F271" s="461"/>
      <c r="G271" s="462"/>
      <c r="H271" s="463"/>
      <c r="I271" s="463"/>
    </row>
    <row r="272" spans="6:9" x14ac:dyDescent="0.3">
      <c r="F272" s="461"/>
      <c r="G272" s="462"/>
      <c r="H272" s="463"/>
      <c r="I272" s="463"/>
    </row>
    <row r="273" spans="6:9" x14ac:dyDescent="0.3">
      <c r="F273" s="461"/>
      <c r="G273" s="462"/>
      <c r="H273" s="463"/>
      <c r="I273" s="463"/>
    </row>
    <row r="274" spans="6:9" x14ac:dyDescent="0.3">
      <c r="F274" s="461"/>
      <c r="G274" s="462"/>
      <c r="H274" s="463"/>
      <c r="I274" s="463"/>
    </row>
    <row r="275" spans="6:9" x14ac:dyDescent="0.3">
      <c r="F275" s="461"/>
      <c r="G275" s="462"/>
      <c r="H275" s="463"/>
      <c r="I275" s="463"/>
    </row>
    <row r="276" spans="6:9" x14ac:dyDescent="0.3">
      <c r="F276" s="461"/>
      <c r="G276" s="462"/>
      <c r="H276" s="463"/>
      <c r="I276" s="463"/>
    </row>
    <row r="277" spans="6:9" x14ac:dyDescent="0.3">
      <c r="F277" s="461"/>
      <c r="G277" s="462"/>
      <c r="H277" s="463"/>
      <c r="I277" s="463"/>
    </row>
    <row r="278" spans="6:9" x14ac:dyDescent="0.3">
      <c r="F278" s="461"/>
      <c r="G278" s="462"/>
      <c r="H278" s="463"/>
      <c r="I278" s="463"/>
    </row>
    <row r="279" spans="6:9" x14ac:dyDescent="0.3">
      <c r="F279" s="461"/>
      <c r="G279" s="462"/>
      <c r="H279" s="463"/>
      <c r="I279" s="463"/>
    </row>
    <row r="280" spans="6:9" x14ac:dyDescent="0.3">
      <c r="F280" s="461"/>
      <c r="G280" s="462"/>
      <c r="H280" s="463"/>
      <c r="I280" s="463"/>
    </row>
    <row r="281" spans="6:9" x14ac:dyDescent="0.3">
      <c r="F281" s="461"/>
      <c r="G281" s="462"/>
      <c r="H281" s="463"/>
      <c r="I281" s="463"/>
    </row>
    <row r="282" spans="6:9" x14ac:dyDescent="0.3">
      <c r="F282" s="461"/>
      <c r="G282" s="462"/>
      <c r="H282" s="463"/>
      <c r="I282" s="463"/>
    </row>
    <row r="283" spans="6:9" x14ac:dyDescent="0.3">
      <c r="F283" s="461"/>
      <c r="G283" s="462"/>
      <c r="H283" s="463"/>
      <c r="I283" s="463"/>
    </row>
    <row r="284" spans="6:9" x14ac:dyDescent="0.3">
      <c r="F284" s="461"/>
      <c r="G284" s="462"/>
      <c r="H284" s="463"/>
      <c r="I284" s="463"/>
    </row>
    <row r="285" spans="6:9" x14ac:dyDescent="0.3">
      <c r="F285" s="461"/>
      <c r="G285" s="462"/>
      <c r="H285" s="463"/>
      <c r="I285" s="463"/>
    </row>
    <row r="286" spans="6:9" x14ac:dyDescent="0.3">
      <c r="F286" s="461"/>
      <c r="G286" s="462"/>
      <c r="H286" s="463"/>
      <c r="I286" s="463"/>
    </row>
    <row r="287" spans="6:9" x14ac:dyDescent="0.3">
      <c r="F287" s="461"/>
      <c r="G287" s="462"/>
      <c r="H287" s="463"/>
      <c r="I287" s="463"/>
    </row>
    <row r="288" spans="6:9" x14ac:dyDescent="0.3">
      <c r="F288" s="461"/>
      <c r="G288" s="462"/>
      <c r="H288" s="463"/>
      <c r="I288" s="463"/>
    </row>
    <row r="289" spans="6:9" x14ac:dyDescent="0.3">
      <c r="F289" s="461"/>
      <c r="G289" s="462"/>
      <c r="H289" s="463"/>
      <c r="I289" s="463"/>
    </row>
    <row r="290" spans="6:9" x14ac:dyDescent="0.3">
      <c r="F290" s="461"/>
      <c r="G290" s="462"/>
      <c r="H290" s="463"/>
      <c r="I290" s="463"/>
    </row>
    <row r="291" spans="6:9" x14ac:dyDescent="0.3">
      <c r="F291" s="461"/>
      <c r="G291" s="462"/>
      <c r="H291" s="463"/>
      <c r="I291" s="463"/>
    </row>
    <row r="292" spans="6:9" x14ac:dyDescent="0.3">
      <c r="F292" s="461"/>
      <c r="G292" s="462"/>
      <c r="H292" s="463"/>
      <c r="I292" s="463"/>
    </row>
    <row r="293" spans="6:9" x14ac:dyDescent="0.3">
      <c r="F293" s="461"/>
      <c r="G293" s="462"/>
      <c r="H293" s="463"/>
      <c r="I293" s="463"/>
    </row>
    <row r="294" spans="6:9" x14ac:dyDescent="0.3">
      <c r="F294" s="461"/>
      <c r="G294" s="462"/>
      <c r="H294" s="463"/>
      <c r="I294" s="463"/>
    </row>
    <row r="295" spans="6:9" x14ac:dyDescent="0.3">
      <c r="F295" s="461"/>
      <c r="G295" s="462"/>
      <c r="H295" s="463"/>
      <c r="I295" s="463"/>
    </row>
    <row r="296" spans="6:9" x14ac:dyDescent="0.3">
      <c r="F296" s="461"/>
      <c r="G296" s="462"/>
      <c r="H296" s="463"/>
      <c r="I296" s="463"/>
    </row>
    <row r="297" spans="6:9" x14ac:dyDescent="0.3">
      <c r="F297" s="461"/>
      <c r="G297" s="462"/>
      <c r="H297" s="463"/>
      <c r="I297" s="463"/>
    </row>
    <row r="298" spans="6:9" x14ac:dyDescent="0.3">
      <c r="F298" s="461"/>
      <c r="G298" s="462"/>
      <c r="H298" s="463"/>
      <c r="I298" s="463"/>
    </row>
    <row r="299" spans="6:9" x14ac:dyDescent="0.3">
      <c r="F299" s="461"/>
      <c r="G299" s="462"/>
      <c r="H299" s="463"/>
      <c r="I299" s="463"/>
    </row>
    <row r="300" spans="6:9" x14ac:dyDescent="0.3">
      <c r="F300" s="461"/>
      <c r="G300" s="462"/>
      <c r="H300" s="463"/>
      <c r="I300" s="463"/>
    </row>
    <row r="301" spans="6:9" x14ac:dyDescent="0.3">
      <c r="F301" s="461"/>
      <c r="G301" s="462"/>
      <c r="H301" s="463"/>
      <c r="I301" s="463"/>
    </row>
    <row r="302" spans="6:9" x14ac:dyDescent="0.3">
      <c r="F302" s="461"/>
      <c r="G302" s="462"/>
      <c r="H302" s="463"/>
      <c r="I302" s="463"/>
    </row>
    <row r="303" spans="6:9" x14ac:dyDescent="0.3">
      <c r="F303" s="461"/>
      <c r="G303" s="462"/>
      <c r="H303" s="463"/>
      <c r="I303" s="463"/>
    </row>
    <row r="304" spans="6:9" x14ac:dyDescent="0.3">
      <c r="F304" s="461"/>
      <c r="G304" s="462"/>
      <c r="H304" s="463"/>
      <c r="I304" s="463"/>
    </row>
    <row r="305" spans="6:9" x14ac:dyDescent="0.3">
      <c r="F305" s="461"/>
      <c r="G305" s="462"/>
      <c r="H305" s="463"/>
      <c r="I305" s="463"/>
    </row>
    <row r="306" spans="6:9" x14ac:dyDescent="0.3">
      <c r="F306" s="461"/>
      <c r="G306" s="462"/>
      <c r="H306" s="463"/>
      <c r="I306" s="463"/>
    </row>
    <row r="307" spans="6:9" x14ac:dyDescent="0.3">
      <c r="F307" s="461"/>
      <c r="G307" s="462"/>
      <c r="H307" s="463"/>
      <c r="I307" s="463"/>
    </row>
    <row r="308" spans="6:9" x14ac:dyDescent="0.3">
      <c r="F308" s="461"/>
      <c r="G308" s="462"/>
      <c r="H308" s="463"/>
      <c r="I308" s="463"/>
    </row>
    <row r="309" spans="6:9" x14ac:dyDescent="0.3">
      <c r="F309" s="461"/>
      <c r="G309" s="462"/>
      <c r="H309" s="463"/>
      <c r="I309" s="463"/>
    </row>
    <row r="310" spans="6:9" x14ac:dyDescent="0.3">
      <c r="F310" s="461"/>
      <c r="G310" s="462"/>
      <c r="H310" s="463"/>
      <c r="I310" s="463"/>
    </row>
    <row r="311" spans="6:9" x14ac:dyDescent="0.3">
      <c r="F311" s="461"/>
      <c r="G311" s="462"/>
      <c r="H311" s="463"/>
      <c r="I311" s="463"/>
    </row>
    <row r="312" spans="6:9" x14ac:dyDescent="0.3">
      <c r="F312" s="461"/>
      <c r="G312" s="462"/>
      <c r="H312" s="463"/>
      <c r="I312" s="463"/>
    </row>
    <row r="313" spans="6:9" x14ac:dyDescent="0.3">
      <c r="F313" s="461"/>
      <c r="G313" s="462"/>
      <c r="H313" s="463"/>
      <c r="I313" s="463"/>
    </row>
    <row r="314" spans="6:9" x14ac:dyDescent="0.3">
      <c r="F314" s="461"/>
      <c r="G314" s="462"/>
      <c r="H314" s="463"/>
      <c r="I314" s="463"/>
    </row>
    <row r="315" spans="6:9" x14ac:dyDescent="0.3">
      <c r="F315" s="461"/>
      <c r="G315" s="462"/>
      <c r="H315" s="463"/>
      <c r="I315" s="463"/>
    </row>
    <row r="316" spans="6:9" x14ac:dyDescent="0.3">
      <c r="F316" s="461"/>
      <c r="G316" s="462"/>
      <c r="H316" s="463"/>
      <c r="I316" s="463"/>
    </row>
    <row r="317" spans="6:9" x14ac:dyDescent="0.3">
      <c r="F317" s="461"/>
      <c r="G317" s="462"/>
      <c r="H317" s="463"/>
      <c r="I317" s="463"/>
    </row>
    <row r="318" spans="6:9" x14ac:dyDescent="0.3">
      <c r="F318" s="461"/>
      <c r="G318" s="462"/>
      <c r="H318" s="463"/>
      <c r="I318" s="463"/>
    </row>
    <row r="319" spans="6:9" x14ac:dyDescent="0.3">
      <c r="F319" s="461"/>
      <c r="G319" s="462"/>
      <c r="H319" s="463"/>
      <c r="I319" s="463"/>
    </row>
    <row r="320" spans="6:9" x14ac:dyDescent="0.3">
      <c r="F320" s="461"/>
      <c r="G320" s="462"/>
      <c r="H320" s="463"/>
      <c r="I320" s="463"/>
    </row>
    <row r="321" spans="6:9" x14ac:dyDescent="0.3">
      <c r="F321" s="461"/>
      <c r="G321" s="462"/>
      <c r="H321" s="463"/>
      <c r="I321" s="463"/>
    </row>
    <row r="322" spans="6:9" x14ac:dyDescent="0.3">
      <c r="F322" s="461"/>
      <c r="G322" s="462"/>
      <c r="H322" s="463"/>
      <c r="I322" s="463"/>
    </row>
    <row r="323" spans="6:9" x14ac:dyDescent="0.3">
      <c r="F323" s="461"/>
      <c r="G323" s="462"/>
      <c r="H323" s="463"/>
      <c r="I323" s="463"/>
    </row>
    <row r="324" spans="6:9" x14ac:dyDescent="0.3">
      <c r="F324" s="461"/>
      <c r="G324" s="462"/>
      <c r="H324" s="463"/>
      <c r="I324" s="463"/>
    </row>
    <row r="325" spans="6:9" x14ac:dyDescent="0.3">
      <c r="F325" s="461"/>
      <c r="G325" s="462"/>
      <c r="H325" s="463"/>
      <c r="I325" s="463"/>
    </row>
    <row r="326" spans="6:9" x14ac:dyDescent="0.3">
      <c r="F326" s="461"/>
      <c r="G326" s="462"/>
      <c r="H326" s="463"/>
      <c r="I326" s="463"/>
    </row>
    <row r="327" spans="6:9" x14ac:dyDescent="0.3">
      <c r="F327" s="461"/>
      <c r="G327" s="462"/>
      <c r="H327" s="463"/>
      <c r="I327" s="463"/>
    </row>
    <row r="328" spans="6:9" x14ac:dyDescent="0.3">
      <c r="F328" s="461"/>
      <c r="G328" s="462"/>
      <c r="H328" s="463"/>
      <c r="I328" s="463"/>
    </row>
    <row r="329" spans="6:9" x14ac:dyDescent="0.3">
      <c r="F329" s="461"/>
      <c r="G329" s="462"/>
      <c r="H329" s="463"/>
      <c r="I329" s="463"/>
    </row>
    <row r="330" spans="6:9" x14ac:dyDescent="0.3">
      <c r="F330" s="461"/>
      <c r="G330" s="462"/>
      <c r="H330" s="463"/>
      <c r="I330" s="463"/>
    </row>
    <row r="331" spans="6:9" x14ac:dyDescent="0.3">
      <c r="F331" s="461"/>
      <c r="G331" s="462"/>
      <c r="H331" s="463"/>
      <c r="I331" s="463"/>
    </row>
    <row r="332" spans="6:9" x14ac:dyDescent="0.3">
      <c r="F332" s="461"/>
      <c r="G332" s="462"/>
      <c r="H332" s="463"/>
      <c r="I332" s="463"/>
    </row>
    <row r="333" spans="6:9" x14ac:dyDescent="0.3">
      <c r="F333" s="461"/>
      <c r="G333" s="462"/>
      <c r="H333" s="463"/>
      <c r="I333" s="463"/>
    </row>
    <row r="334" spans="6:9" x14ac:dyDescent="0.3">
      <c r="F334" s="461"/>
      <c r="G334" s="462"/>
      <c r="H334" s="463"/>
      <c r="I334" s="463"/>
    </row>
    <row r="335" spans="6:9" x14ac:dyDescent="0.3">
      <c r="F335" s="461"/>
      <c r="G335" s="462"/>
      <c r="H335" s="463"/>
      <c r="I335" s="463"/>
    </row>
    <row r="336" spans="6:9" x14ac:dyDescent="0.3">
      <c r="F336" s="461"/>
      <c r="G336" s="462"/>
      <c r="H336" s="463"/>
      <c r="I336" s="463"/>
    </row>
    <row r="337" spans="6:9" x14ac:dyDescent="0.3">
      <c r="F337" s="461"/>
      <c r="G337" s="462"/>
      <c r="H337" s="463"/>
      <c r="I337" s="463"/>
    </row>
    <row r="338" spans="6:9" x14ac:dyDescent="0.3">
      <c r="F338" s="461"/>
      <c r="G338" s="462"/>
      <c r="H338" s="463"/>
      <c r="I338" s="463"/>
    </row>
    <row r="339" spans="6:9" x14ac:dyDescent="0.3">
      <c r="F339" s="461"/>
      <c r="G339" s="462"/>
      <c r="H339" s="463"/>
      <c r="I339" s="463"/>
    </row>
    <row r="340" spans="6:9" x14ac:dyDescent="0.3">
      <c r="F340" s="461"/>
      <c r="G340" s="462"/>
      <c r="H340" s="463"/>
      <c r="I340" s="463"/>
    </row>
    <row r="341" spans="6:9" x14ac:dyDescent="0.3">
      <c r="F341" s="461"/>
      <c r="G341" s="462"/>
      <c r="H341" s="463"/>
      <c r="I341" s="463"/>
    </row>
    <row r="342" spans="6:9" x14ac:dyDescent="0.3">
      <c r="F342" s="461"/>
      <c r="G342" s="462"/>
      <c r="H342" s="463"/>
      <c r="I342" s="463"/>
    </row>
    <row r="343" spans="6:9" x14ac:dyDescent="0.3">
      <c r="F343" s="461"/>
      <c r="G343" s="462"/>
      <c r="H343" s="463"/>
      <c r="I343" s="463"/>
    </row>
    <row r="344" spans="6:9" x14ac:dyDescent="0.3">
      <c r="F344" s="461"/>
      <c r="G344" s="462"/>
      <c r="H344" s="463"/>
      <c r="I344" s="463"/>
    </row>
    <row r="345" spans="6:9" x14ac:dyDescent="0.3">
      <c r="F345" s="461"/>
      <c r="G345" s="462"/>
      <c r="H345" s="463"/>
      <c r="I345" s="463"/>
    </row>
    <row r="346" spans="6:9" x14ac:dyDescent="0.3">
      <c r="F346" s="461"/>
      <c r="G346" s="462"/>
      <c r="H346" s="463"/>
      <c r="I346" s="463"/>
    </row>
    <row r="347" spans="6:9" x14ac:dyDescent="0.3">
      <c r="F347" s="461"/>
      <c r="G347" s="462"/>
      <c r="H347" s="463"/>
      <c r="I347" s="463"/>
    </row>
    <row r="348" spans="6:9" x14ac:dyDescent="0.3">
      <c r="F348" s="461"/>
      <c r="G348" s="462"/>
      <c r="H348" s="463"/>
      <c r="I348" s="463"/>
    </row>
    <row r="349" spans="6:9" x14ac:dyDescent="0.3">
      <c r="F349" s="461"/>
      <c r="G349" s="462"/>
      <c r="H349" s="463"/>
      <c r="I349" s="463"/>
    </row>
    <row r="350" spans="6:9" x14ac:dyDescent="0.3">
      <c r="F350" s="461"/>
      <c r="G350" s="462"/>
      <c r="H350" s="463"/>
      <c r="I350" s="463"/>
    </row>
    <row r="351" spans="6:9" x14ac:dyDescent="0.3">
      <c r="F351" s="461"/>
      <c r="G351" s="462"/>
      <c r="H351" s="463"/>
      <c r="I351" s="463"/>
    </row>
    <row r="352" spans="6:9" x14ac:dyDescent="0.3">
      <c r="F352" s="461"/>
      <c r="G352" s="462"/>
      <c r="H352" s="463"/>
      <c r="I352" s="463"/>
    </row>
    <row r="353" spans="6:9" x14ac:dyDescent="0.3">
      <c r="F353" s="461"/>
      <c r="G353" s="462"/>
      <c r="H353" s="463"/>
      <c r="I353" s="463"/>
    </row>
    <row r="354" spans="6:9" x14ac:dyDescent="0.3">
      <c r="F354" s="461"/>
      <c r="G354" s="462"/>
      <c r="H354" s="463"/>
      <c r="I354" s="463"/>
    </row>
    <row r="355" spans="6:9" x14ac:dyDescent="0.3">
      <c r="F355" s="461"/>
      <c r="G355" s="462"/>
      <c r="H355" s="463"/>
      <c r="I355" s="463"/>
    </row>
    <row r="356" spans="6:9" x14ac:dyDescent="0.3">
      <c r="F356" s="461"/>
      <c r="G356" s="462"/>
      <c r="H356" s="463"/>
      <c r="I356" s="463"/>
    </row>
    <row r="357" spans="6:9" x14ac:dyDescent="0.3">
      <c r="F357" s="461"/>
      <c r="G357" s="462"/>
      <c r="H357" s="463"/>
      <c r="I357" s="463"/>
    </row>
    <row r="358" spans="6:9" x14ac:dyDescent="0.3">
      <c r="F358" s="461"/>
      <c r="G358" s="462"/>
      <c r="H358" s="463"/>
      <c r="I358" s="463"/>
    </row>
    <row r="359" spans="6:9" x14ac:dyDescent="0.3">
      <c r="F359" s="461"/>
      <c r="G359" s="462"/>
      <c r="H359" s="463"/>
      <c r="I359" s="463"/>
    </row>
    <row r="360" spans="6:9" x14ac:dyDescent="0.3">
      <c r="F360" s="461"/>
      <c r="G360" s="462"/>
      <c r="H360" s="463"/>
      <c r="I360" s="463"/>
    </row>
    <row r="361" spans="6:9" x14ac:dyDescent="0.3">
      <c r="F361" s="461"/>
      <c r="G361" s="462"/>
      <c r="H361" s="463"/>
      <c r="I361" s="463"/>
    </row>
    <row r="362" spans="6:9" x14ac:dyDescent="0.3">
      <c r="F362" s="461"/>
      <c r="G362" s="462"/>
      <c r="H362" s="463"/>
      <c r="I362" s="463"/>
    </row>
    <row r="363" spans="6:9" x14ac:dyDescent="0.3">
      <c r="F363" s="461"/>
      <c r="G363" s="462"/>
      <c r="H363" s="463"/>
      <c r="I363" s="463"/>
    </row>
    <row r="364" spans="6:9" x14ac:dyDescent="0.3">
      <c r="F364" s="461"/>
      <c r="G364" s="462"/>
      <c r="H364" s="463"/>
      <c r="I364" s="463"/>
    </row>
    <row r="365" spans="6:9" x14ac:dyDescent="0.3">
      <c r="F365" s="461"/>
      <c r="G365" s="462"/>
      <c r="H365" s="463"/>
      <c r="I365" s="463"/>
    </row>
    <row r="366" spans="6:9" x14ac:dyDescent="0.3">
      <c r="F366" s="461"/>
      <c r="G366" s="462"/>
      <c r="H366" s="463"/>
      <c r="I366" s="463"/>
    </row>
    <row r="367" spans="6:9" x14ac:dyDescent="0.3">
      <c r="F367" s="461"/>
      <c r="G367" s="462"/>
      <c r="H367" s="463"/>
      <c r="I367" s="463"/>
    </row>
    <row r="368" spans="6:9" x14ac:dyDescent="0.3">
      <c r="F368" s="461"/>
      <c r="G368" s="462"/>
      <c r="H368" s="463"/>
      <c r="I368" s="463"/>
    </row>
    <row r="369" spans="6:9" x14ac:dyDescent="0.3">
      <c r="F369" s="461"/>
      <c r="G369" s="462"/>
      <c r="H369" s="463"/>
      <c r="I369" s="463"/>
    </row>
    <row r="370" spans="6:9" x14ac:dyDescent="0.3">
      <c r="F370" s="461"/>
      <c r="G370" s="462"/>
      <c r="H370" s="463"/>
      <c r="I370" s="463"/>
    </row>
    <row r="371" spans="6:9" x14ac:dyDescent="0.3">
      <c r="F371" s="461"/>
      <c r="G371" s="462"/>
      <c r="H371" s="463"/>
      <c r="I371" s="463"/>
    </row>
    <row r="372" spans="6:9" x14ac:dyDescent="0.3">
      <c r="F372" s="461"/>
      <c r="G372" s="462"/>
      <c r="H372" s="463"/>
      <c r="I372" s="463"/>
    </row>
    <row r="373" spans="6:9" x14ac:dyDescent="0.3">
      <c r="F373" s="461"/>
      <c r="G373" s="462"/>
      <c r="H373" s="463"/>
      <c r="I373" s="463"/>
    </row>
    <row r="374" spans="6:9" x14ac:dyDescent="0.3">
      <c r="F374" s="461"/>
      <c r="G374" s="462"/>
      <c r="H374" s="463"/>
      <c r="I374" s="463"/>
    </row>
    <row r="375" spans="6:9" x14ac:dyDescent="0.3">
      <c r="F375" s="461"/>
      <c r="G375" s="462"/>
      <c r="H375" s="463"/>
      <c r="I375" s="463"/>
    </row>
    <row r="376" spans="6:9" x14ac:dyDescent="0.3">
      <c r="F376" s="461"/>
      <c r="G376" s="462"/>
      <c r="H376" s="463"/>
      <c r="I376" s="463"/>
    </row>
    <row r="377" spans="6:9" x14ac:dyDescent="0.3">
      <c r="F377" s="461"/>
      <c r="G377" s="462"/>
      <c r="H377" s="463"/>
      <c r="I377" s="463"/>
    </row>
    <row r="378" spans="6:9" x14ac:dyDescent="0.3">
      <c r="F378" s="461"/>
      <c r="G378" s="462"/>
      <c r="H378" s="463"/>
      <c r="I378" s="463"/>
    </row>
    <row r="379" spans="6:9" x14ac:dyDescent="0.3">
      <c r="F379" s="461"/>
      <c r="G379" s="462"/>
      <c r="H379" s="463"/>
      <c r="I379" s="463"/>
    </row>
    <row r="380" spans="6:9" x14ac:dyDescent="0.3">
      <c r="F380" s="461"/>
      <c r="G380" s="462"/>
      <c r="H380" s="463"/>
      <c r="I380" s="463"/>
    </row>
    <row r="381" spans="6:9" x14ac:dyDescent="0.3">
      <c r="F381" s="461"/>
      <c r="G381" s="462"/>
      <c r="H381" s="463"/>
      <c r="I381" s="463"/>
    </row>
    <row r="382" spans="6:9" x14ac:dyDescent="0.3">
      <c r="F382" s="461"/>
      <c r="G382" s="462"/>
      <c r="H382" s="463"/>
      <c r="I382" s="463"/>
    </row>
    <row r="383" spans="6:9" x14ac:dyDescent="0.3">
      <c r="F383" s="461"/>
      <c r="G383" s="462"/>
      <c r="H383" s="463"/>
      <c r="I383" s="463"/>
    </row>
    <row r="384" spans="6:9" x14ac:dyDescent="0.3">
      <c r="F384" s="461"/>
      <c r="G384" s="462"/>
      <c r="H384" s="463"/>
      <c r="I384" s="463"/>
    </row>
    <row r="385" spans="6:9" x14ac:dyDescent="0.3">
      <c r="F385" s="461"/>
      <c r="G385" s="462"/>
      <c r="H385" s="463"/>
      <c r="I385" s="463"/>
    </row>
    <row r="386" spans="6:9" x14ac:dyDescent="0.3">
      <c r="F386" s="461"/>
      <c r="G386" s="462"/>
      <c r="H386" s="463"/>
      <c r="I386" s="463"/>
    </row>
    <row r="387" spans="6:9" x14ac:dyDescent="0.3">
      <c r="F387" s="461"/>
      <c r="G387" s="462"/>
      <c r="H387" s="463"/>
      <c r="I387" s="463"/>
    </row>
    <row r="388" spans="6:9" x14ac:dyDescent="0.3">
      <c r="F388" s="461"/>
      <c r="G388" s="462"/>
      <c r="H388" s="463"/>
      <c r="I388" s="463"/>
    </row>
    <row r="389" spans="6:9" x14ac:dyDescent="0.3">
      <c r="F389" s="461"/>
      <c r="G389" s="462"/>
      <c r="H389" s="463"/>
      <c r="I389" s="463"/>
    </row>
    <row r="390" spans="6:9" x14ac:dyDescent="0.3">
      <c r="F390" s="461"/>
      <c r="G390" s="462"/>
      <c r="H390" s="463"/>
      <c r="I390" s="463"/>
    </row>
    <row r="391" spans="6:9" x14ac:dyDescent="0.3">
      <c r="F391" s="461"/>
      <c r="G391" s="462"/>
      <c r="H391" s="463"/>
      <c r="I391" s="463"/>
    </row>
    <row r="392" spans="6:9" x14ac:dyDescent="0.3">
      <c r="F392" s="461"/>
      <c r="G392" s="462"/>
      <c r="H392" s="463"/>
      <c r="I392" s="463"/>
    </row>
    <row r="393" spans="6:9" x14ac:dyDescent="0.3">
      <c r="F393" s="461"/>
      <c r="G393" s="462"/>
      <c r="H393" s="463"/>
      <c r="I393" s="463"/>
    </row>
    <row r="394" spans="6:9" x14ac:dyDescent="0.3">
      <c r="F394" s="461"/>
      <c r="G394" s="462"/>
      <c r="H394" s="463"/>
      <c r="I394" s="463"/>
    </row>
    <row r="395" spans="6:9" x14ac:dyDescent="0.3">
      <c r="F395" s="461"/>
      <c r="G395" s="462"/>
      <c r="H395" s="463"/>
      <c r="I395" s="463"/>
    </row>
    <row r="396" spans="6:9" x14ac:dyDescent="0.3">
      <c r="F396" s="461"/>
      <c r="G396" s="462"/>
      <c r="H396" s="463"/>
      <c r="I396" s="463"/>
    </row>
    <row r="397" spans="6:9" x14ac:dyDescent="0.3">
      <c r="F397" s="461"/>
      <c r="G397" s="462"/>
      <c r="H397" s="463"/>
      <c r="I397" s="463"/>
    </row>
    <row r="398" spans="6:9" x14ac:dyDescent="0.3">
      <c r="F398" s="461"/>
      <c r="G398" s="462"/>
      <c r="H398" s="463"/>
      <c r="I398" s="463"/>
    </row>
    <row r="399" spans="6:9" x14ac:dyDescent="0.3">
      <c r="F399" s="461"/>
      <c r="G399" s="462"/>
      <c r="H399" s="463"/>
      <c r="I399" s="463"/>
    </row>
    <row r="400" spans="6:9" x14ac:dyDescent="0.3">
      <c r="F400" s="461"/>
      <c r="G400" s="462"/>
      <c r="H400" s="463"/>
      <c r="I400" s="463"/>
    </row>
    <row r="401" spans="6:9" x14ac:dyDescent="0.3">
      <c r="F401" s="461"/>
      <c r="G401" s="462"/>
      <c r="H401" s="463"/>
      <c r="I401" s="463"/>
    </row>
    <row r="402" spans="6:9" x14ac:dyDescent="0.3">
      <c r="F402" s="461"/>
      <c r="G402" s="462"/>
      <c r="H402" s="463"/>
      <c r="I402" s="463"/>
    </row>
    <row r="403" spans="6:9" x14ac:dyDescent="0.3">
      <c r="F403" s="461"/>
      <c r="G403" s="462"/>
      <c r="H403" s="463"/>
      <c r="I403" s="463"/>
    </row>
    <row r="404" spans="6:9" x14ac:dyDescent="0.3">
      <c r="F404" s="461"/>
      <c r="G404" s="462"/>
      <c r="H404" s="463"/>
      <c r="I404" s="463"/>
    </row>
    <row r="405" spans="6:9" x14ac:dyDescent="0.3">
      <c r="F405" s="461"/>
      <c r="G405" s="462"/>
      <c r="H405" s="463"/>
      <c r="I405" s="463"/>
    </row>
    <row r="406" spans="6:9" x14ac:dyDescent="0.3">
      <c r="F406" s="461"/>
      <c r="G406" s="462"/>
      <c r="H406" s="463"/>
      <c r="I406" s="463"/>
    </row>
    <row r="407" spans="6:9" x14ac:dyDescent="0.3">
      <c r="F407" s="461"/>
      <c r="G407" s="462"/>
      <c r="H407" s="463"/>
      <c r="I407" s="463"/>
    </row>
    <row r="408" spans="6:9" x14ac:dyDescent="0.3">
      <c r="F408" s="461"/>
      <c r="G408" s="462"/>
      <c r="H408" s="463"/>
      <c r="I408" s="463"/>
    </row>
    <row r="409" spans="6:9" x14ac:dyDescent="0.3">
      <c r="F409" s="461"/>
      <c r="G409" s="462"/>
      <c r="H409" s="463"/>
      <c r="I409" s="463"/>
    </row>
    <row r="410" spans="6:9" x14ac:dyDescent="0.3">
      <c r="F410" s="461"/>
      <c r="G410" s="462"/>
      <c r="H410" s="463"/>
      <c r="I410" s="463"/>
    </row>
    <row r="411" spans="6:9" x14ac:dyDescent="0.3">
      <c r="F411" s="461"/>
      <c r="G411" s="462"/>
      <c r="H411" s="463"/>
      <c r="I411" s="463"/>
    </row>
    <row r="412" spans="6:9" x14ac:dyDescent="0.3">
      <c r="F412" s="461"/>
      <c r="G412" s="462"/>
      <c r="H412" s="463"/>
      <c r="I412" s="463"/>
    </row>
    <row r="413" spans="6:9" x14ac:dyDescent="0.3">
      <c r="F413" s="461"/>
      <c r="G413" s="462"/>
      <c r="H413" s="463"/>
      <c r="I413" s="463"/>
    </row>
    <row r="414" spans="6:9" x14ac:dyDescent="0.3">
      <c r="F414" s="461"/>
      <c r="G414" s="462"/>
      <c r="H414" s="463"/>
      <c r="I414" s="463"/>
    </row>
    <row r="415" spans="6:9" x14ac:dyDescent="0.3">
      <c r="F415" s="461"/>
      <c r="G415" s="462"/>
      <c r="H415" s="463"/>
      <c r="I415" s="463"/>
    </row>
    <row r="416" spans="6:9" x14ac:dyDescent="0.3">
      <c r="F416" s="461"/>
      <c r="G416" s="462"/>
      <c r="H416" s="463"/>
      <c r="I416" s="463"/>
    </row>
    <row r="417" spans="6:9" x14ac:dyDescent="0.3">
      <c r="F417" s="461"/>
      <c r="G417" s="462"/>
      <c r="H417" s="463"/>
      <c r="I417" s="463"/>
    </row>
    <row r="418" spans="6:9" x14ac:dyDescent="0.3">
      <c r="F418" s="461"/>
      <c r="G418" s="462"/>
      <c r="H418" s="463"/>
      <c r="I418" s="463"/>
    </row>
    <row r="419" spans="6:9" x14ac:dyDescent="0.3">
      <c r="F419" s="461"/>
      <c r="G419" s="462"/>
      <c r="H419" s="463"/>
      <c r="I419" s="463"/>
    </row>
    <row r="420" spans="6:9" x14ac:dyDescent="0.3">
      <c r="F420" s="461"/>
      <c r="G420" s="462"/>
      <c r="H420" s="463"/>
      <c r="I420" s="463"/>
    </row>
    <row r="421" spans="6:9" x14ac:dyDescent="0.3">
      <c r="F421" s="461"/>
      <c r="G421" s="462"/>
      <c r="H421" s="463"/>
      <c r="I421" s="463"/>
    </row>
    <row r="422" spans="6:9" x14ac:dyDescent="0.3">
      <c r="F422" s="461"/>
      <c r="G422" s="462"/>
      <c r="H422" s="463"/>
      <c r="I422" s="463"/>
    </row>
    <row r="423" spans="6:9" x14ac:dyDescent="0.3">
      <c r="F423" s="461"/>
      <c r="G423" s="462"/>
      <c r="H423" s="463"/>
      <c r="I423" s="463"/>
    </row>
    <row r="424" spans="6:9" x14ac:dyDescent="0.3">
      <c r="F424" s="461"/>
      <c r="G424" s="462"/>
      <c r="H424" s="463"/>
      <c r="I424" s="463"/>
    </row>
    <row r="425" spans="6:9" x14ac:dyDescent="0.3">
      <c r="F425" s="461"/>
      <c r="G425" s="462"/>
      <c r="H425" s="463"/>
      <c r="I425" s="463"/>
    </row>
    <row r="426" spans="6:9" x14ac:dyDescent="0.3">
      <c r="F426" s="461"/>
      <c r="G426" s="462"/>
      <c r="H426" s="463"/>
      <c r="I426" s="463"/>
    </row>
    <row r="427" spans="6:9" x14ac:dyDescent="0.3">
      <c r="F427" s="461"/>
      <c r="G427" s="462"/>
      <c r="H427" s="463"/>
      <c r="I427" s="463"/>
    </row>
    <row r="428" spans="6:9" x14ac:dyDescent="0.3">
      <c r="F428" s="461"/>
      <c r="G428" s="462"/>
      <c r="H428" s="463"/>
      <c r="I428" s="463"/>
    </row>
    <row r="429" spans="6:9" x14ac:dyDescent="0.3">
      <c r="F429" s="461"/>
      <c r="G429" s="462"/>
      <c r="H429" s="463"/>
      <c r="I429" s="463"/>
    </row>
    <row r="430" spans="6:9" x14ac:dyDescent="0.3">
      <c r="F430" s="461"/>
      <c r="G430" s="462"/>
      <c r="H430" s="463"/>
      <c r="I430" s="463"/>
    </row>
    <row r="431" spans="6:9" x14ac:dyDescent="0.3">
      <c r="F431" s="461"/>
      <c r="G431" s="462"/>
      <c r="H431" s="463"/>
      <c r="I431" s="463"/>
    </row>
    <row r="432" spans="6:9" x14ac:dyDescent="0.3">
      <c r="F432" s="461"/>
      <c r="G432" s="462"/>
      <c r="H432" s="463"/>
      <c r="I432" s="463"/>
    </row>
    <row r="433" spans="6:9" x14ac:dyDescent="0.3">
      <c r="F433" s="461"/>
      <c r="G433" s="462"/>
      <c r="H433" s="463"/>
      <c r="I433" s="463"/>
    </row>
    <row r="434" spans="6:9" x14ac:dyDescent="0.3">
      <c r="F434" s="461"/>
      <c r="G434" s="462"/>
      <c r="H434" s="463"/>
      <c r="I434" s="463"/>
    </row>
    <row r="435" spans="6:9" x14ac:dyDescent="0.3">
      <c r="F435" s="461"/>
      <c r="G435" s="462"/>
      <c r="H435" s="463"/>
      <c r="I435" s="463"/>
    </row>
    <row r="436" spans="6:9" x14ac:dyDescent="0.3">
      <c r="F436" s="461"/>
      <c r="G436" s="462"/>
      <c r="H436" s="463"/>
      <c r="I436" s="463"/>
    </row>
    <row r="437" spans="6:9" x14ac:dyDescent="0.3">
      <c r="F437" s="461"/>
      <c r="G437" s="462"/>
      <c r="H437" s="463"/>
      <c r="I437" s="463"/>
    </row>
    <row r="438" spans="6:9" x14ac:dyDescent="0.3">
      <c r="F438" s="461"/>
      <c r="G438" s="462"/>
      <c r="H438" s="463"/>
      <c r="I438" s="463"/>
    </row>
  </sheetData>
  <mergeCells count="1">
    <mergeCell ref="B1:I1"/>
  </mergeCell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220"/>
  <sheetViews>
    <sheetView workbookViewId="0">
      <selection sqref="A1:H1"/>
    </sheetView>
  </sheetViews>
  <sheetFormatPr defaultColWidth="14.296875" defaultRowHeight="15" customHeight="1" x14ac:dyDescent="0.3"/>
  <cols>
    <col min="1" max="1" width="27" customWidth="1"/>
    <col min="2" max="14" width="10.296875" customWidth="1"/>
  </cols>
  <sheetData>
    <row r="1" spans="1:14" ht="28.5" customHeight="1" x14ac:dyDescent="0.3">
      <c r="A1" s="460" t="s">
        <v>33</v>
      </c>
      <c r="B1" s="399"/>
      <c r="C1" s="399"/>
      <c r="D1" s="399"/>
      <c r="E1" s="399"/>
      <c r="F1" s="399"/>
      <c r="G1" s="399"/>
      <c r="H1" s="400"/>
      <c r="I1" s="7"/>
      <c r="J1" s="7"/>
      <c r="K1" s="7"/>
      <c r="L1" s="7"/>
      <c r="M1" s="7"/>
      <c r="N1" s="7"/>
    </row>
    <row r="2" spans="1:14" ht="15.75" customHeight="1" x14ac:dyDescent="0.3">
      <c r="A2" s="459" t="s">
        <v>34</v>
      </c>
      <c r="B2" s="451"/>
      <c r="C2" s="451"/>
      <c r="D2" s="451"/>
      <c r="E2" s="451"/>
      <c r="F2" s="451"/>
      <c r="G2" s="451"/>
      <c r="H2" s="451"/>
    </row>
    <row r="3" spans="1:14" ht="15.75" customHeight="1" x14ac:dyDescent="0.3">
      <c r="A3" s="451"/>
      <c r="B3" s="451"/>
      <c r="C3" s="451"/>
      <c r="D3" s="451"/>
      <c r="E3" s="451"/>
      <c r="F3" s="451"/>
      <c r="G3" s="451"/>
      <c r="H3" s="451"/>
    </row>
    <row r="4" spans="1:14" ht="15.75" customHeight="1" x14ac:dyDescent="0.3">
      <c r="A4" s="451"/>
      <c r="B4" s="451"/>
      <c r="C4" s="451"/>
      <c r="D4" s="451"/>
      <c r="E4" s="451"/>
      <c r="F4" s="451"/>
      <c r="G4" s="451"/>
      <c r="H4" s="451"/>
    </row>
    <row r="5" spans="1:14" ht="15.75" customHeight="1" x14ac:dyDescent="0.3">
      <c r="A5" s="451"/>
      <c r="B5" s="451"/>
      <c r="C5" s="451"/>
      <c r="D5" s="451"/>
      <c r="E5" s="451"/>
      <c r="F5" s="451"/>
      <c r="G5" s="451"/>
      <c r="H5" s="451"/>
    </row>
    <row r="6" spans="1:14" ht="15.75" customHeight="1" x14ac:dyDescent="0.3">
      <c r="A6" s="3"/>
      <c r="B6" s="3"/>
      <c r="C6" s="3"/>
      <c r="D6" s="3"/>
      <c r="E6" s="3"/>
      <c r="F6" s="3"/>
      <c r="G6" s="3"/>
      <c r="H6" s="3"/>
    </row>
    <row r="7" spans="1:14" ht="15.75" customHeight="1" x14ac:dyDescent="0.35">
      <c r="A7" s="35" t="s">
        <v>35</v>
      </c>
      <c r="B7" s="36" t="s">
        <v>36</v>
      </c>
      <c r="C7" s="36" t="s">
        <v>6</v>
      </c>
      <c r="D7" s="456" t="s">
        <v>37</v>
      </c>
      <c r="E7" s="457"/>
      <c r="F7" s="457"/>
      <c r="G7" s="457"/>
      <c r="H7" s="458"/>
    </row>
    <row r="8" spans="1:14" ht="15.75" customHeight="1" x14ac:dyDescent="0.3">
      <c r="A8" s="3"/>
      <c r="B8" s="37">
        <v>0</v>
      </c>
      <c r="C8" s="38">
        <v>3</v>
      </c>
      <c r="D8" s="447" t="s">
        <v>38</v>
      </c>
      <c r="E8" s="448"/>
      <c r="F8" s="448"/>
      <c r="G8" s="448"/>
      <c r="H8" s="449"/>
    </row>
    <row r="9" spans="1:14" ht="15.75" customHeight="1" x14ac:dyDescent="0.3">
      <c r="A9" s="3"/>
      <c r="B9" s="39">
        <v>1001</v>
      </c>
      <c r="C9" s="40">
        <v>5</v>
      </c>
      <c r="D9" s="450"/>
      <c r="E9" s="451"/>
      <c r="F9" s="451"/>
      <c r="G9" s="451"/>
      <c r="H9" s="452"/>
    </row>
    <row r="10" spans="1:14" ht="15.75" customHeight="1" x14ac:dyDescent="0.3">
      <c r="A10" s="3"/>
      <c r="B10" s="39">
        <v>2501</v>
      </c>
      <c r="C10" s="41">
        <v>7</v>
      </c>
      <c r="D10" s="450"/>
      <c r="E10" s="451"/>
      <c r="F10" s="451"/>
      <c r="G10" s="451"/>
      <c r="H10" s="452"/>
    </row>
    <row r="11" spans="1:14" ht="15.75" customHeight="1" x14ac:dyDescent="0.3">
      <c r="A11" s="3"/>
      <c r="B11" s="39">
        <v>3001</v>
      </c>
      <c r="C11" s="42">
        <v>9</v>
      </c>
      <c r="D11" s="453"/>
      <c r="E11" s="454"/>
      <c r="F11" s="454"/>
      <c r="G11" s="454"/>
      <c r="H11" s="455"/>
    </row>
    <row r="12" spans="1:14" ht="15.75" customHeight="1" x14ac:dyDescent="0.3">
      <c r="A12" s="3"/>
      <c r="B12" s="43"/>
      <c r="C12" s="44"/>
      <c r="D12" s="3"/>
      <c r="E12" s="3"/>
      <c r="F12" s="3"/>
      <c r="G12" s="3"/>
      <c r="H12" s="3"/>
    </row>
    <row r="13" spans="1:14" ht="15.75" customHeight="1" x14ac:dyDescent="0.3">
      <c r="A13" s="3"/>
      <c r="B13" s="45"/>
      <c r="C13" s="46"/>
      <c r="D13" s="3"/>
      <c r="E13" s="3"/>
      <c r="F13" s="3"/>
      <c r="G13" s="3"/>
      <c r="H13" s="3"/>
    </row>
    <row r="14" spans="1:14" ht="15.75" customHeight="1" x14ac:dyDescent="0.3">
      <c r="A14" s="3"/>
      <c r="B14" s="3"/>
      <c r="C14" s="3"/>
      <c r="D14" s="3"/>
      <c r="E14" s="3"/>
      <c r="F14" s="3"/>
      <c r="G14" s="3"/>
      <c r="H14" s="3"/>
    </row>
    <row r="15" spans="1:14" ht="15.75" customHeight="1" x14ac:dyDescent="0.3">
      <c r="A15" s="3"/>
      <c r="B15" s="3"/>
      <c r="C15" s="3"/>
      <c r="D15" s="3"/>
      <c r="E15" s="3"/>
      <c r="F15" s="3"/>
      <c r="G15" s="3"/>
      <c r="H15" s="3"/>
    </row>
    <row r="16" spans="1:14" ht="15.75" customHeight="1" x14ac:dyDescent="0.3">
      <c r="A16" s="3"/>
      <c r="B16" s="3"/>
      <c r="C16" s="3"/>
      <c r="D16" s="3"/>
      <c r="E16" s="3"/>
      <c r="F16" s="3"/>
      <c r="G16" s="3"/>
      <c r="H16" s="3"/>
    </row>
    <row r="17" spans="1:8" ht="15.75" customHeight="1" x14ac:dyDescent="0.3">
      <c r="A17" s="3"/>
      <c r="B17" s="3"/>
      <c r="C17" s="3"/>
      <c r="D17" s="3"/>
      <c r="E17" s="3"/>
      <c r="F17" s="3"/>
      <c r="G17" s="3"/>
      <c r="H17" s="3"/>
    </row>
    <row r="18" spans="1:8" ht="15.75" customHeight="1" x14ac:dyDescent="0.3">
      <c r="A18" s="3"/>
      <c r="B18" s="3"/>
      <c r="C18" s="3"/>
      <c r="D18" s="3"/>
      <c r="E18" s="3"/>
      <c r="F18" s="3"/>
      <c r="G18" s="3"/>
      <c r="H18" s="3"/>
    </row>
    <row r="19" spans="1:8" ht="15.75" customHeight="1" x14ac:dyDescent="0.3">
      <c r="A19" s="3"/>
      <c r="B19" s="3"/>
      <c r="C19" s="3"/>
      <c r="D19" s="3"/>
      <c r="E19" s="3"/>
      <c r="F19" s="3"/>
      <c r="G19" s="3"/>
      <c r="H19" s="3"/>
    </row>
    <row r="20" spans="1:8" ht="15.75" customHeight="1" x14ac:dyDescent="0.3">
      <c r="A20" s="3"/>
      <c r="B20" s="3"/>
      <c r="C20" s="3"/>
      <c r="D20" s="3"/>
      <c r="E20" s="3"/>
      <c r="F20" s="3"/>
      <c r="G20" s="3"/>
      <c r="H20" s="3"/>
    </row>
    <row r="21" spans="1:8" ht="15.75" customHeight="1" x14ac:dyDescent="0.3">
      <c r="A21" s="3"/>
      <c r="B21" s="3"/>
      <c r="C21" s="3"/>
      <c r="D21" s="3"/>
      <c r="E21" s="3"/>
      <c r="F21" s="3"/>
      <c r="G21" s="3"/>
      <c r="H21" s="3"/>
    </row>
    <row r="22" spans="1:8" ht="15.75" customHeight="1" x14ac:dyDescent="0.3"/>
    <row r="23" spans="1:8" ht="15.75" customHeight="1" x14ac:dyDescent="0.3"/>
    <row r="24" spans="1:8" ht="15.75" customHeight="1" x14ac:dyDescent="0.3"/>
    <row r="25" spans="1:8" ht="15.75" customHeight="1" x14ac:dyDescent="0.3"/>
    <row r="26" spans="1:8" ht="15.75" customHeight="1" x14ac:dyDescent="0.3"/>
    <row r="27" spans="1:8" ht="15.75" customHeight="1" x14ac:dyDescent="0.3"/>
    <row r="28" spans="1:8" ht="15.75" customHeight="1" x14ac:dyDescent="0.3"/>
    <row r="29" spans="1:8" ht="15.75" customHeight="1" x14ac:dyDescent="0.3"/>
    <row r="30" spans="1:8" ht="15.75" customHeight="1" x14ac:dyDescent="0.3"/>
    <row r="31" spans="1:8" ht="15.75" customHeight="1" x14ac:dyDescent="0.3"/>
    <row r="32" spans="1: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sheetData>
  <mergeCells count="4">
    <mergeCell ref="D8:H11"/>
    <mergeCell ref="D7:H7"/>
    <mergeCell ref="A2:H5"/>
    <mergeCell ref="A1:H1"/>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F05A779275C646A4D2B9C53E7B5F47" ma:contentTypeVersion="11" ma:contentTypeDescription="Create a new document." ma:contentTypeScope="" ma:versionID="c5f2a54cd67a0b02e547ef6ec96a560d">
  <xsd:schema xmlns:xsd="http://www.w3.org/2001/XMLSchema" xmlns:xs="http://www.w3.org/2001/XMLSchema" xmlns:p="http://schemas.microsoft.com/office/2006/metadata/properties" xmlns:ns3="8c6288e7-3445-4474-899b-876344ff4033" xmlns:ns4="81ed2094-27d2-40c5-8533-c767ec1dbfc0" targetNamespace="http://schemas.microsoft.com/office/2006/metadata/properties" ma:root="true" ma:fieldsID="7b79a418bf6620f91d8dfd2de4301db4" ns3:_="" ns4:_="">
    <xsd:import namespace="8c6288e7-3445-4474-899b-876344ff4033"/>
    <xsd:import namespace="81ed2094-27d2-40c5-8533-c767ec1dbfc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6288e7-3445-4474-899b-876344ff4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ed2094-27d2-40c5-8533-c767ec1dbfc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EF41CA-CF92-4027-ACB1-B4AF6496D08E}">
  <ds:schemaRefs>
    <ds:schemaRef ds:uri="http://schemas.microsoft.com/sharepoint/v3/contenttype/forms"/>
  </ds:schemaRefs>
</ds:datastoreItem>
</file>

<file path=customXml/itemProps2.xml><?xml version="1.0" encoding="utf-8"?>
<ds:datastoreItem xmlns:ds="http://schemas.openxmlformats.org/officeDocument/2006/customXml" ds:itemID="{D136F93B-7FE4-4574-B15A-212199DC4D5C}">
  <ds:schemaRefs>
    <ds:schemaRef ds:uri="81ed2094-27d2-40c5-8533-c767ec1dbfc0"/>
    <ds:schemaRef ds:uri="http://schemas.microsoft.com/office/2006/documentManagement/types"/>
    <ds:schemaRef ds:uri="http://schemas.microsoft.com/office/infopath/2007/PartnerControls"/>
    <ds:schemaRef ds:uri="http://purl.org/dc/elements/1.1/"/>
    <ds:schemaRef ds:uri="http://schemas.microsoft.com/office/2006/metadata/properties"/>
    <ds:schemaRef ds:uri="8c6288e7-3445-4474-899b-876344ff403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3C2E9ED-66C9-4539-9E6E-DE28B46E8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6288e7-3445-4474-899b-876344ff4033"/>
    <ds:schemaRef ds:uri="81ed2094-27d2-40c5-8533-c767ec1db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Investment Summary</vt:lpstr>
      <vt:lpstr>QUICK ANALYSIS</vt:lpstr>
      <vt:lpstr>P&amp;L BUDGET - Current</vt:lpstr>
      <vt:lpstr>Rent Roll</vt:lpstr>
      <vt:lpstr>Formula Data</vt:lpstr>
      <vt:lpstr>'P&amp;L BUDGET - Current'!Print_Area</vt:lpstr>
      <vt:lpstr>'QUICK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Lane</dc:creator>
  <cp:lastModifiedBy>Brandon Bartoldi</cp:lastModifiedBy>
  <cp:lastPrinted>2020-04-19T21:13:09Z</cp:lastPrinted>
  <dcterms:created xsi:type="dcterms:W3CDTF">2018-11-05T10:45:29Z</dcterms:created>
  <dcterms:modified xsi:type="dcterms:W3CDTF">2020-06-11T14:19:24Z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0x0101007EF05A779275C646A4D2B9C53E7B5F47</vt:lpwstr>
  </property>
</Properties>
</file>